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120" windowWidth="13530" windowHeight="13500"/>
  </bookViews>
  <sheets>
    <sheet name="stable rc" sheetId="1" r:id="rId1"/>
  </sheets>
  <definedNames>
    <definedName name="_xlnm.Print_Area" localSheetId="0">'stable rc'!$A$1:$L$170</definedName>
    <definedName name="_xlnm.Print_Titles" localSheetId="0">'stable rc'!$104:$104</definedName>
  </definedNames>
  <calcPr calcId="125725"/>
</workbook>
</file>

<file path=xl/calcChain.xml><?xml version="1.0" encoding="utf-8"?>
<calcChain xmlns="http://schemas.openxmlformats.org/spreadsheetml/2006/main">
  <c r="J74" i="1"/>
  <c r="J73"/>
  <c r="J72"/>
  <c r="J71"/>
  <c r="J70"/>
  <c r="J69"/>
  <c r="J67"/>
  <c r="J66"/>
  <c r="J65"/>
  <c r="J64"/>
  <c r="I63"/>
  <c r="I62"/>
  <c r="I61"/>
  <c r="J60"/>
  <c r="I59"/>
  <c r="I58"/>
  <c r="I57"/>
  <c r="I56"/>
  <c r="I55"/>
  <c r="H67"/>
  <c r="K67" s="1"/>
  <c r="G67"/>
  <c r="F67"/>
  <c r="H66"/>
  <c r="G66"/>
  <c r="F66"/>
  <c r="K66" s="1"/>
  <c r="H58"/>
  <c r="K58" s="1"/>
  <c r="G58"/>
  <c r="F58"/>
  <c r="H57"/>
  <c r="K57" s="1"/>
  <c r="G57"/>
  <c r="F57"/>
  <c r="K55"/>
  <c r="K74"/>
  <c r="K73"/>
  <c r="K72"/>
  <c r="K71"/>
  <c r="K70"/>
  <c r="K69"/>
  <c r="K65"/>
  <c r="K64"/>
  <c r="K63"/>
  <c r="K62"/>
  <c r="K61"/>
  <c r="K59"/>
  <c r="K56"/>
  <c r="F64" l="1"/>
  <c r="G64"/>
  <c r="H64"/>
  <c r="F65"/>
  <c r="G65"/>
  <c r="H65"/>
  <c r="H55"/>
  <c r="G55"/>
  <c r="F55"/>
  <c r="G41"/>
  <c r="J41" s="1"/>
  <c r="F41"/>
  <c r="I41" s="1"/>
  <c r="E41"/>
  <c r="H41" s="1"/>
  <c r="G32"/>
  <c r="J32" s="1"/>
  <c r="F32"/>
  <c r="I32" s="1"/>
  <c r="E32"/>
  <c r="H32" s="1"/>
  <c r="G40" l="1"/>
  <c r="J40" s="1"/>
  <c r="F40"/>
  <c r="I40" s="1"/>
  <c r="E40"/>
  <c r="H40" s="1"/>
  <c r="G31"/>
  <c r="J31" s="1"/>
  <c r="F31"/>
  <c r="I31" s="1"/>
  <c r="E31"/>
  <c r="H31" s="1"/>
  <c r="H56"/>
  <c r="G56"/>
  <c r="F56"/>
  <c r="B85"/>
  <c r="G50"/>
  <c r="E50"/>
  <c r="C50"/>
  <c r="B86" s="1"/>
  <c r="G47"/>
  <c r="J47" s="1"/>
  <c r="F47"/>
  <c r="I47" s="1"/>
  <c r="E47"/>
  <c r="H47" s="1"/>
  <c r="H73"/>
  <c r="G73"/>
  <c r="F73"/>
  <c r="H74"/>
  <c r="G74"/>
  <c r="F74"/>
  <c r="G48"/>
  <c r="J48" s="1"/>
  <c r="F48"/>
  <c r="I48" s="1"/>
  <c r="E48"/>
  <c r="H48" s="1"/>
  <c r="H72"/>
  <c r="G72"/>
  <c r="F72"/>
  <c r="H71"/>
  <c r="G71"/>
  <c r="F71"/>
  <c r="H70"/>
  <c r="G70"/>
  <c r="F70"/>
  <c r="H69"/>
  <c r="G69"/>
  <c r="F69"/>
  <c r="H63"/>
  <c r="G63"/>
  <c r="F63"/>
  <c r="H62"/>
  <c r="G62"/>
  <c r="F62"/>
  <c r="H61"/>
  <c r="G61"/>
  <c r="F61"/>
  <c r="H60"/>
  <c r="G60"/>
  <c r="F60"/>
  <c r="H59"/>
  <c r="G59"/>
  <c r="F59"/>
  <c r="B18"/>
  <c r="C86"/>
  <c r="C85"/>
  <c r="C82"/>
  <c r="F45"/>
  <c r="E30"/>
  <c r="H30" s="1"/>
  <c r="E29"/>
  <c r="F39"/>
  <c r="I39" s="1"/>
  <c r="F44"/>
  <c r="G34"/>
  <c r="F34"/>
  <c r="E34"/>
  <c r="G38"/>
  <c r="F38"/>
  <c r="C142" s="1"/>
  <c r="C143" s="1"/>
  <c r="C144" s="1"/>
  <c r="C145" s="1"/>
  <c r="C146" s="1"/>
  <c r="E38"/>
  <c r="G35"/>
  <c r="F35"/>
  <c r="E35"/>
  <c r="G36"/>
  <c r="F36"/>
  <c r="E36"/>
  <c r="E37"/>
  <c r="G37"/>
  <c r="F37"/>
  <c r="G33"/>
  <c r="A161" s="1"/>
  <c r="G29"/>
  <c r="F33"/>
  <c r="F29"/>
  <c r="E33"/>
  <c r="G45"/>
  <c r="G44"/>
  <c r="E45"/>
  <c r="E44"/>
  <c r="F43"/>
  <c r="G43"/>
  <c r="E43"/>
  <c r="G42"/>
  <c r="F42"/>
  <c r="E42"/>
  <c r="G30"/>
  <c r="F30"/>
  <c r="G39"/>
  <c r="E39"/>
  <c r="G46"/>
  <c r="J46" s="1"/>
  <c r="E46"/>
  <c r="H46" s="1"/>
  <c r="F46"/>
  <c r="I46" s="1"/>
  <c r="G49"/>
  <c r="E49"/>
  <c r="G156"/>
  <c r="B23"/>
  <c r="D87"/>
  <c r="K60" l="1"/>
  <c r="H44"/>
  <c r="B165"/>
  <c r="B150"/>
  <c r="A142"/>
  <c r="A144"/>
  <c r="A143"/>
  <c r="J39"/>
  <c r="A146"/>
  <c r="A145"/>
  <c r="H39"/>
  <c r="B146"/>
  <c r="B145"/>
  <c r="B163"/>
  <c r="B148"/>
  <c r="A165"/>
  <c r="A150"/>
  <c r="C128"/>
  <c r="C161"/>
  <c r="B144"/>
  <c r="B143"/>
  <c r="B142"/>
  <c r="C162"/>
  <c r="C147"/>
  <c r="B123"/>
  <c r="B124" s="1"/>
  <c r="B125" s="1"/>
  <c r="B126" s="1"/>
  <c r="B127" s="1"/>
  <c r="B156"/>
  <c r="B157" s="1"/>
  <c r="B158" s="1"/>
  <c r="B159" s="1"/>
  <c r="B160" s="1"/>
  <c r="J30"/>
  <c r="A160"/>
  <c r="A159"/>
  <c r="B164"/>
  <c r="B149"/>
  <c r="H45"/>
  <c r="B166"/>
  <c r="B151"/>
  <c r="C157"/>
  <c r="C158"/>
  <c r="C156"/>
  <c r="B162"/>
  <c r="B147"/>
  <c r="I30"/>
  <c r="C160"/>
  <c r="C159"/>
  <c r="J42"/>
  <c r="A163"/>
  <c r="A148"/>
  <c r="C165"/>
  <c r="C150"/>
  <c r="C164"/>
  <c r="C149"/>
  <c r="A166"/>
  <c r="A151"/>
  <c r="A158"/>
  <c r="A157"/>
  <c r="A156"/>
  <c r="A162"/>
  <c r="A147"/>
  <c r="B128"/>
  <c r="B161"/>
  <c r="C163"/>
  <c r="C148"/>
  <c r="J43"/>
  <c r="A164"/>
  <c r="A149"/>
  <c r="C151"/>
  <c r="C166"/>
  <c r="C130"/>
  <c r="C116"/>
  <c r="J29"/>
  <c r="A126"/>
  <c r="A124"/>
  <c r="A123"/>
  <c r="A127"/>
  <c r="A125"/>
  <c r="B132"/>
  <c r="B118"/>
  <c r="H35"/>
  <c r="B130"/>
  <c r="B116"/>
  <c r="C110"/>
  <c r="C111" s="1"/>
  <c r="C112" s="1"/>
  <c r="C113" s="1"/>
  <c r="C114" s="1"/>
  <c r="A129"/>
  <c r="A115"/>
  <c r="J50"/>
  <c r="A109"/>
  <c r="J33"/>
  <c r="A128"/>
  <c r="A113"/>
  <c r="A111"/>
  <c r="A110"/>
  <c r="A114"/>
  <c r="A112"/>
  <c r="J49"/>
  <c r="A122"/>
  <c r="J37"/>
  <c r="A132"/>
  <c r="A118"/>
  <c r="A131"/>
  <c r="A117"/>
  <c r="B113"/>
  <c r="B111"/>
  <c r="B110"/>
  <c r="B114"/>
  <c r="B112"/>
  <c r="I34"/>
  <c r="C129"/>
  <c r="C115"/>
  <c r="H50"/>
  <c r="B109"/>
  <c r="B131"/>
  <c r="B117"/>
  <c r="B122"/>
  <c r="H49"/>
  <c r="I29"/>
  <c r="C127"/>
  <c r="C125"/>
  <c r="C123"/>
  <c r="C126"/>
  <c r="C124"/>
  <c r="C132"/>
  <c r="C118"/>
  <c r="C131"/>
  <c r="C117"/>
  <c r="A130"/>
  <c r="A116"/>
  <c r="B129"/>
  <c r="B115"/>
  <c r="F50"/>
  <c r="C109" s="1"/>
  <c r="D86"/>
  <c r="H33"/>
  <c r="H37"/>
  <c r="J36"/>
  <c r="D85"/>
  <c r="H38"/>
  <c r="I36"/>
  <c r="H34"/>
  <c r="I44"/>
  <c r="I42"/>
  <c r="H42"/>
  <c r="J38"/>
  <c r="J45"/>
  <c r="I45"/>
  <c r="I35"/>
  <c r="I38"/>
  <c r="H36"/>
  <c r="H43"/>
  <c r="F49"/>
  <c r="I49" s="1"/>
  <c r="I37"/>
  <c r="J35"/>
  <c r="I33"/>
  <c r="H29"/>
  <c r="J44"/>
  <c r="J34"/>
  <c r="I43"/>
  <c r="I50" l="1"/>
  <c r="B82"/>
  <c r="D82" s="1"/>
  <c r="E145"/>
  <c r="G145" s="1"/>
  <c r="E129"/>
  <c r="G129" s="1"/>
  <c r="E132"/>
  <c r="G132" s="1"/>
  <c r="E117"/>
  <c r="G117" s="1"/>
  <c r="E116"/>
  <c r="G116" s="1"/>
  <c r="E164"/>
  <c r="G164" s="1"/>
  <c r="E143"/>
  <c r="G143" s="1"/>
  <c r="E130"/>
  <c r="G130" s="1"/>
  <c r="E131"/>
  <c r="G131" s="1"/>
  <c r="E144"/>
  <c r="G144" s="1"/>
  <c r="E163"/>
  <c r="G163" s="1"/>
  <c r="E150"/>
  <c r="G150" s="1"/>
  <c r="E165"/>
  <c r="G165" s="1"/>
  <c r="E118"/>
  <c r="G118" s="1"/>
  <c r="E149"/>
  <c r="G149" s="1"/>
  <c r="E166"/>
  <c r="G166" s="1"/>
  <c r="E111"/>
  <c r="G111" s="1"/>
  <c r="E160"/>
  <c r="G160" s="1"/>
  <c r="E162"/>
  <c r="G162" s="1"/>
  <c r="E159"/>
  <c r="G159" s="1"/>
  <c r="E127"/>
  <c r="G127" s="1"/>
  <c r="E161"/>
  <c r="G161" s="1"/>
  <c r="E128"/>
  <c r="G128" s="1"/>
  <c r="E124"/>
  <c r="G124" s="1"/>
  <c r="E125"/>
  <c r="G125" s="1"/>
  <c r="E113"/>
  <c r="G113" s="1"/>
  <c r="E114"/>
  <c r="G114" s="1"/>
  <c r="E126"/>
  <c r="G126" s="1"/>
  <c r="E151"/>
  <c r="G151" s="1"/>
  <c r="E112"/>
  <c r="G112" s="1"/>
  <c r="E147"/>
  <c r="G147" s="1"/>
  <c r="E148"/>
  <c r="G148" s="1"/>
  <c r="E146" l="1"/>
  <c r="G146" s="1"/>
  <c r="G152" s="1"/>
  <c r="E157"/>
  <c r="G157" s="1"/>
  <c r="E158"/>
  <c r="G158" s="1"/>
  <c r="E115"/>
  <c r="G115" s="1"/>
  <c r="G119" s="1"/>
  <c r="G133"/>
  <c r="G167" l="1"/>
  <c r="I167" s="1"/>
  <c r="H133"/>
  <c r="B83" s="1"/>
  <c r="D83" s="1"/>
  <c r="I133"/>
  <c r="H167" l="1"/>
  <c r="B84" s="1"/>
  <c r="D84" s="1"/>
</calcChain>
</file>

<file path=xl/sharedStrings.xml><?xml version="1.0" encoding="utf-8"?>
<sst xmlns="http://schemas.openxmlformats.org/spreadsheetml/2006/main" count="248" uniqueCount="105">
  <si>
    <t>n</t>
  </si>
  <si>
    <t>y</t>
  </si>
  <si>
    <t>x</t>
  </si>
  <si>
    <t>Comment</t>
  </si>
  <si>
    <t>distance</t>
  </si>
  <si>
    <t>index</t>
  </si>
  <si>
    <t>optical path</t>
  </si>
  <si>
    <t>POWER RECYCLING CAVITY</t>
  </si>
  <si>
    <t>X-ARM</t>
  </si>
  <si>
    <t>ITMX-RADIUS</t>
  </si>
  <si>
    <t>ITMX-CP</t>
  </si>
  <si>
    <t>Y-ARM</t>
  </si>
  <si>
    <t>ITMY-RADIUS</t>
  </si>
  <si>
    <t>ITMY-CP</t>
  </si>
  <si>
    <t>SIGNAL RECYCLING CAVITY</t>
  </si>
  <si>
    <t>ETMX</t>
  </si>
  <si>
    <t>AC length</t>
  </si>
  <si>
    <t>ETMY</t>
  </si>
  <si>
    <t>BSHR</t>
  </si>
  <si>
    <t>BSARS</t>
  </si>
  <si>
    <t>average length</t>
  </si>
  <si>
    <t>design length</t>
  </si>
  <si>
    <t>Z</t>
  </si>
  <si>
    <t>X</t>
  </si>
  <si>
    <t>Y</t>
  </si>
  <si>
    <t>BS AR</t>
  </si>
  <si>
    <t>BS HR</t>
  </si>
  <si>
    <t>BS ARS</t>
  </si>
  <si>
    <t>z</t>
  </si>
  <si>
    <t>Schnupp</t>
  </si>
  <si>
    <t>PRM3</t>
  </si>
  <si>
    <t>PRM2</t>
  </si>
  <si>
    <t>SRM3</t>
  </si>
  <si>
    <t>SRM2</t>
  </si>
  <si>
    <t>PRC length</t>
  </si>
  <si>
    <t>SRC length</t>
  </si>
  <si>
    <t>DESIGN</t>
  </si>
  <si>
    <t>WEDGE</t>
  </si>
  <si>
    <t xml:space="preserve"> horizontal</t>
  </si>
  <si>
    <t>vertical</t>
  </si>
  <si>
    <t>BS</t>
  </si>
  <si>
    <t>ITM/ETM</t>
  </si>
  <si>
    <t>PRM3/SRM3</t>
  </si>
  <si>
    <t>PRM2/SRM2</t>
  </si>
  <si>
    <t>PRM/SRM</t>
  </si>
  <si>
    <t>PRM</t>
  </si>
  <si>
    <t>SRM</t>
  </si>
  <si>
    <t>Schnupp Assymmetry</t>
  </si>
  <si>
    <t>SR3</t>
  </si>
  <si>
    <t>SR2</t>
  </si>
  <si>
    <t>PR3</t>
  </si>
  <si>
    <t>PR2</t>
  </si>
  <si>
    <t>ACTUAL</t>
  </si>
  <si>
    <t>ZEMAX</t>
  </si>
  <si>
    <t>LOCAL</t>
  </si>
  <si>
    <t>GLOBAL</t>
  </si>
  <si>
    <t>OPTIC</t>
  </si>
  <si>
    <t>Schnupp Assymetry</t>
  </si>
  <si>
    <t>CHAMBER</t>
  </si>
  <si>
    <t>CAVITY LENGTH</t>
  </si>
  <si>
    <t>DIFF</t>
  </si>
  <si>
    <t>Schnupp correction</t>
  </si>
  <si>
    <t>Arm Cavity X length</t>
  </si>
  <si>
    <t>Arm Cavity Y length</t>
  </si>
  <si>
    <t>thick side</t>
  </si>
  <si>
    <t>down</t>
  </si>
  <si>
    <t>CP-x</t>
  </si>
  <si>
    <t>CP-y</t>
  </si>
  <si>
    <t>-Y</t>
  </si>
  <si>
    <t>-X</t>
  </si>
  <si>
    <t>OUTPUT FARADAY IN</t>
  </si>
  <si>
    <t>ACTUAL SPACING</t>
  </si>
  <si>
    <t>LBSC3</t>
  </si>
  <si>
    <t>LBSC2</t>
  </si>
  <si>
    <t>LHAM2</t>
  </si>
  <si>
    <t>LHAM3</t>
  </si>
  <si>
    <t>LBSC1</t>
  </si>
  <si>
    <t>LHAM5</t>
  </si>
  <si>
    <t>LHAM4</t>
  </si>
  <si>
    <t>LHAM6</t>
  </si>
  <si>
    <t>LBSC9</t>
  </si>
  <si>
    <t>LBSC10</t>
  </si>
  <si>
    <t>LHAM1</t>
  </si>
  <si>
    <t>+X, +Y</t>
  </si>
  <si>
    <t>Note:</t>
  </si>
  <si>
    <t>The recycling cavity lengths are specified in Ref:T0900043-10; the ITM and ETM were moved per E1200345</t>
  </si>
  <si>
    <t>BS wedge angle = 0.073 deg is the average as-built (5 mirrors) wedge angle</t>
  </si>
  <si>
    <t>Schnupp assymmetry changed to 80 mm</t>
  </si>
  <si>
    <t>OUTPUT FARADAY OUT</t>
  </si>
  <si>
    <t>RAY COORDINATES, mm</t>
  </si>
  <si>
    <t>BS thickness = 59.86 mm is the average as-built (5 mirrors) thickness at the center of BS</t>
  </si>
  <si>
    <t>ISC STEERING MIRROR</t>
  </si>
  <si>
    <t>ITMX ELLIPTICAL BAF</t>
  </si>
  <si>
    <t>ITMY ELLIPTICAL BAF</t>
  </si>
  <si>
    <t>COC pitch angles were re-calculated, accounting for yaw angles</t>
  </si>
  <si>
    <t>INCIDENT RAY VECTOR COSINES</t>
  </si>
  <si>
    <t>INCIDENT RAY VECTOR ANGLES, deg</t>
  </si>
  <si>
    <t xml:space="preserve"> </t>
  </si>
  <si>
    <t>BSAR ELLIPTICAL BAF</t>
  </si>
  <si>
    <t>BSHR ELLIPTICAL BAF</t>
  </si>
  <si>
    <t>internal</t>
  </si>
  <si>
    <t>Yaw angle is counterclockwise from positive axis direction</t>
  </si>
  <si>
    <t>Pitch angle measured from global horizontal plane in positive vertical direction</t>
  </si>
  <si>
    <t>D0901920-v12 H1 COC Ray Coordinates</t>
  </si>
  <si>
    <t>ADLIGO/IFO/D0901920-v12 H1 COC Ray Coordinates_10-4-12.xlsx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</si>
</sst>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0.000000"/>
    <numFmt numFmtId="166" formatCode="0.000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1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164" fontId="0" fillId="0" borderId="2" xfId="0" applyNumberFormat="1" applyBorder="1"/>
    <xf numFmtId="0" fontId="3" fillId="0" borderId="1" xfId="0" applyFont="1" applyBorder="1"/>
    <xf numFmtId="164" fontId="0" fillId="0" borderId="1" xfId="1" applyNumberFormat="1" applyFont="1" applyBorder="1"/>
    <xf numFmtId="166" fontId="0" fillId="0" borderId="1" xfId="0" applyNumberFormat="1" applyBorder="1"/>
    <xf numFmtId="164" fontId="3" fillId="0" borderId="1" xfId="0" applyNumberFormat="1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1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1" fontId="3" fillId="0" borderId="1" xfId="0" applyNumberFormat="1" applyFont="1" applyBorder="1"/>
    <xf numFmtId="0" fontId="3" fillId="0" borderId="3" xfId="0" applyFont="1" applyFill="1" applyBorder="1" applyAlignment="1">
      <alignment horizontal="centerContinuous"/>
    </xf>
    <xf numFmtId="0" fontId="0" fillId="0" borderId="1" xfId="0" applyFill="1" applyBorder="1"/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1" xfId="0" applyBorder="1" applyAlignment="1">
      <alignment horizontal="centerContinuous"/>
    </xf>
    <xf numFmtId="164" fontId="0" fillId="0" borderId="5" xfId="0" applyNumberFormat="1" applyBorder="1"/>
    <xf numFmtId="1" fontId="0" fillId="0" borderId="5" xfId="0" applyNumberFormat="1" applyBorder="1"/>
    <xf numFmtId="164" fontId="4" fillId="0" borderId="2" xfId="0" applyNumberFormat="1" applyFont="1" applyBorder="1"/>
    <xf numFmtId="0" fontId="0" fillId="0" borderId="1" xfId="0" quotePrefix="1" applyBorder="1" applyAlignment="1">
      <alignment horizontal="centerContinuous"/>
    </xf>
    <xf numFmtId="2" fontId="5" fillId="0" borderId="1" xfId="0" applyNumberFormat="1" applyFont="1" applyBorder="1"/>
    <xf numFmtId="1" fontId="4" fillId="0" borderId="1" xfId="0" applyNumberFormat="1" applyFont="1" applyBorder="1"/>
    <xf numFmtId="0" fontId="1" fillId="0" borderId="0" xfId="0" applyFont="1"/>
    <xf numFmtId="164" fontId="6" fillId="0" borderId="4" xfId="0" applyNumberFormat="1" applyFont="1" applyBorder="1"/>
    <xf numFmtId="0" fontId="3" fillId="0" borderId="3" xfId="0" applyFont="1" applyBorder="1"/>
    <xf numFmtId="2" fontId="6" fillId="0" borderId="1" xfId="0" applyNumberFormat="1" applyFont="1" applyBorder="1"/>
    <xf numFmtId="1" fontId="6" fillId="0" borderId="1" xfId="0" applyNumberFormat="1" applyFont="1" applyBorder="1"/>
    <xf numFmtId="0" fontId="0" fillId="0" borderId="1" xfId="0" applyFill="1" applyBorder="1" applyAlignment="1">
      <alignment horizontal="center"/>
    </xf>
    <xf numFmtId="164" fontId="6" fillId="0" borderId="1" xfId="0" applyNumberFormat="1" applyFont="1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quotePrefix="1" applyBorder="1"/>
    <xf numFmtId="0" fontId="0" fillId="0" borderId="6" xfId="0" applyBorder="1"/>
    <xf numFmtId="164" fontId="0" fillId="0" borderId="6" xfId="0" applyNumberFormat="1" applyBorder="1"/>
    <xf numFmtId="0" fontId="1" fillId="0" borderId="1" xfId="0" applyFont="1" applyBorder="1"/>
    <xf numFmtId="165" fontId="0" fillId="0" borderId="1" xfId="0" applyNumberFormat="1" applyBorder="1"/>
    <xf numFmtId="0" fontId="3" fillId="0" borderId="9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Border="1"/>
    <xf numFmtId="0" fontId="0" fillId="0" borderId="3" xfId="0" applyBorder="1" applyAlignment="1">
      <alignment horizontal="center"/>
    </xf>
    <xf numFmtId="164" fontId="1" fillId="0" borderId="2" xfId="0" applyNumberFormat="1" applyFont="1" applyBorder="1"/>
    <xf numFmtId="0" fontId="0" fillId="0" borderId="0" xfId="0" applyBorder="1" applyAlignment="1">
      <alignment horizontal="centerContinuous"/>
    </xf>
    <xf numFmtId="164" fontId="0" fillId="0" borderId="0" xfId="0" applyNumberFormat="1" applyBorder="1"/>
    <xf numFmtId="0" fontId="0" fillId="0" borderId="0" xfId="0" applyBorder="1"/>
    <xf numFmtId="0" fontId="0" fillId="0" borderId="11" xfId="0" applyBorder="1"/>
    <xf numFmtId="0" fontId="0" fillId="0" borderId="1" xfId="0" applyFill="1" applyBorder="1" applyAlignment="1">
      <alignment horizontal="left"/>
    </xf>
    <xf numFmtId="0" fontId="1" fillId="0" borderId="1" xfId="0" quotePrefix="1" applyFont="1" applyBorder="1"/>
    <xf numFmtId="0" fontId="3" fillId="0" borderId="3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165" fontId="0" fillId="0" borderId="2" xfId="0" applyNumberFormat="1" applyBorder="1"/>
    <xf numFmtId="164" fontId="1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164" fontId="6" fillId="0" borderId="0" xfId="0" applyNumberFormat="1" applyFont="1" applyBorder="1"/>
    <xf numFmtId="164" fontId="1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Continuous" wrapText="1"/>
    </xf>
    <xf numFmtId="0" fontId="0" fillId="0" borderId="7" xfId="0" applyBorder="1" applyAlignment="1">
      <alignment horizontal="centerContinuous" wrapText="1"/>
    </xf>
    <xf numFmtId="0" fontId="0" fillId="0" borderId="8" xfId="0" applyBorder="1" applyAlignment="1">
      <alignment horizontal="centerContinuous" wrapText="1"/>
    </xf>
    <xf numFmtId="0" fontId="3" fillId="0" borderId="13" xfId="0" applyFont="1" applyBorder="1" applyAlignment="1">
      <alignment horizontal="center"/>
    </xf>
    <xf numFmtId="165" fontId="1" fillId="0" borderId="1" xfId="0" applyNumberFormat="1" applyFont="1" applyBorder="1"/>
    <xf numFmtId="2" fontId="0" fillId="0" borderId="2" xfId="0" applyNumberFormat="1" applyBorder="1"/>
    <xf numFmtId="2" fontId="1" fillId="0" borderId="1" xfId="0" applyNumberFormat="1" applyFont="1" applyBorder="1"/>
    <xf numFmtId="2" fontId="1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="75" zoomScaleNormal="75" workbookViewId="0">
      <selection activeCell="G2" sqref="G2"/>
    </sheetView>
  </sheetViews>
  <sheetFormatPr defaultRowHeight="13.15" customHeight="1"/>
  <cols>
    <col min="1" max="1" width="23.85546875" customWidth="1"/>
    <col min="2" max="2" width="11.85546875" customWidth="1"/>
    <col min="3" max="3" width="10.5703125" customWidth="1"/>
    <col min="4" max="5" width="11.42578125" customWidth="1"/>
    <col min="6" max="6" width="11" customWidth="1"/>
    <col min="7" max="7" width="11.140625" customWidth="1"/>
    <col min="8" max="8" width="12.42578125" customWidth="1"/>
    <col min="9" max="9" width="11.5703125" customWidth="1"/>
    <col min="10" max="10" width="10.85546875" customWidth="1"/>
    <col min="11" max="11" width="12.140625" customWidth="1"/>
    <col min="12" max="12" width="10" customWidth="1"/>
  </cols>
  <sheetData>
    <row r="1" spans="1:8" ht="13.15" customHeight="1">
      <c r="A1" s="28" t="s">
        <v>103</v>
      </c>
      <c r="G1" s="28" t="s">
        <v>104</v>
      </c>
      <c r="H1" s="28"/>
    </row>
    <row r="2" spans="1:8" ht="13.15" customHeight="1">
      <c r="A2" s="1">
        <v>41186</v>
      </c>
    </row>
    <row r="3" spans="1:8" ht="13.15" customHeight="1">
      <c r="A3" s="1"/>
    </row>
    <row r="4" spans="1:8" ht="13.15" customHeight="1">
      <c r="A4" s="28" t="s">
        <v>84</v>
      </c>
    </row>
    <row r="5" spans="1:8" ht="13.15" customHeight="1">
      <c r="A5" s="28">
        <v>1</v>
      </c>
      <c r="B5" t="s">
        <v>85</v>
      </c>
    </row>
    <row r="6" spans="1:8" ht="13.15" customHeight="1">
      <c r="A6" s="28">
        <v>2</v>
      </c>
      <c r="B6" t="s">
        <v>90</v>
      </c>
    </row>
    <row r="7" spans="1:8" ht="13.15" customHeight="1">
      <c r="A7" s="28">
        <v>3</v>
      </c>
      <c r="B7" t="s">
        <v>86</v>
      </c>
    </row>
    <row r="8" spans="1:8" ht="13.15" customHeight="1">
      <c r="A8" s="28">
        <v>4</v>
      </c>
      <c r="B8" s="28" t="s">
        <v>87</v>
      </c>
    </row>
    <row r="9" spans="1:8" ht="13.15" customHeight="1">
      <c r="A9" s="28">
        <v>5</v>
      </c>
      <c r="B9" s="28" t="s">
        <v>94</v>
      </c>
    </row>
    <row r="10" spans="1:8" ht="13.15" customHeight="1">
      <c r="A10" s="28">
        <v>6</v>
      </c>
      <c r="B10" s="28" t="s">
        <v>101</v>
      </c>
    </row>
    <row r="11" spans="1:8" ht="13.15" customHeight="1">
      <c r="A11" s="28">
        <v>7</v>
      </c>
      <c r="B11" s="28" t="s">
        <v>102</v>
      </c>
    </row>
    <row r="12" spans="1:8" ht="13.15" customHeight="1">
      <c r="A12" s="1"/>
    </row>
    <row r="13" spans="1:8" ht="13.15" customHeight="1">
      <c r="A13" s="35"/>
      <c r="B13" s="12" t="s">
        <v>37</v>
      </c>
      <c r="C13" s="12"/>
      <c r="D13" s="12"/>
    </row>
    <row r="14" spans="1:8" ht="13.15" customHeight="1">
      <c r="A14" s="35"/>
      <c r="B14" s="2" t="s">
        <v>38</v>
      </c>
      <c r="C14" s="2" t="s">
        <v>39</v>
      </c>
      <c r="D14" s="2" t="s">
        <v>64</v>
      </c>
    </row>
    <row r="15" spans="1:8" ht="13.15" customHeight="1">
      <c r="A15" s="35" t="s">
        <v>41</v>
      </c>
      <c r="B15" s="36"/>
      <c r="C15" s="9">
        <v>7.5999999999999998E-2</v>
      </c>
      <c r="D15" s="2" t="s">
        <v>65</v>
      </c>
    </row>
    <row r="16" spans="1:8" ht="13.15" customHeight="1">
      <c r="A16" s="2" t="s">
        <v>66</v>
      </c>
      <c r="B16" s="2">
        <v>6.9000000000000006E-2</v>
      </c>
      <c r="C16" s="2"/>
      <c r="D16" s="37" t="s">
        <v>68</v>
      </c>
    </row>
    <row r="17" spans="1:12" ht="13.15" customHeight="1">
      <c r="A17" s="2" t="s">
        <v>67</v>
      </c>
      <c r="B17" s="2">
        <v>6.9000000000000006E-2</v>
      </c>
      <c r="C17" s="2"/>
      <c r="D17" s="37" t="s">
        <v>69</v>
      </c>
    </row>
    <row r="18" spans="1:12" ht="13.15" customHeight="1">
      <c r="A18" s="35" t="s">
        <v>40</v>
      </c>
      <c r="B18" s="9">
        <f>0.073</f>
        <v>7.2999999999999995E-2</v>
      </c>
      <c r="C18" s="2"/>
      <c r="D18" s="52" t="s">
        <v>83</v>
      </c>
    </row>
    <row r="19" spans="1:12" ht="13.15" customHeight="1">
      <c r="A19" s="35" t="s">
        <v>42</v>
      </c>
      <c r="B19" s="36"/>
      <c r="C19" s="36">
        <v>0.1</v>
      </c>
      <c r="D19" s="2" t="s">
        <v>65</v>
      </c>
    </row>
    <row r="20" spans="1:12" ht="13.15" customHeight="1">
      <c r="A20" s="35" t="s">
        <v>43</v>
      </c>
      <c r="B20" s="36"/>
      <c r="C20" s="36">
        <v>1</v>
      </c>
      <c r="D20" s="2" t="s">
        <v>65</v>
      </c>
    </row>
    <row r="21" spans="1:12" ht="13.15" customHeight="1">
      <c r="A21" s="35" t="s">
        <v>44</v>
      </c>
      <c r="B21" s="36"/>
      <c r="C21" s="36">
        <v>1</v>
      </c>
      <c r="D21" s="2" t="s">
        <v>65</v>
      </c>
    </row>
    <row r="22" spans="1:12" ht="13.15" customHeight="1">
      <c r="A22" s="35"/>
      <c r="B22" s="2"/>
      <c r="C22" s="2"/>
      <c r="D22" s="2"/>
    </row>
    <row r="23" spans="1:12" ht="13.15" customHeight="1">
      <c r="A23" s="2" t="s">
        <v>57</v>
      </c>
      <c r="B23" s="3">
        <f>B87</f>
        <v>80</v>
      </c>
      <c r="C23" s="2"/>
      <c r="D23" s="2"/>
    </row>
    <row r="24" spans="1:12" ht="13.15" customHeight="1">
      <c r="A24" s="35" t="s">
        <v>61</v>
      </c>
      <c r="B24" s="2">
        <v>0</v>
      </c>
      <c r="C24" s="2"/>
      <c r="D24" s="2"/>
    </row>
    <row r="26" spans="1:12" ht="13.15" customHeight="1">
      <c r="A26" s="1"/>
      <c r="B26" s="12" t="s">
        <v>89</v>
      </c>
      <c r="C26" s="21"/>
      <c r="D26" s="21"/>
      <c r="E26" s="21"/>
      <c r="F26" s="21"/>
      <c r="G26" s="21"/>
      <c r="H26" s="21"/>
      <c r="I26" s="21"/>
      <c r="J26" s="21"/>
      <c r="K26" s="12"/>
      <c r="L26" s="47"/>
    </row>
    <row r="27" spans="1:12" ht="13.15" customHeight="1">
      <c r="A27" s="7" t="s">
        <v>56</v>
      </c>
      <c r="B27" s="12" t="s">
        <v>53</v>
      </c>
      <c r="C27" s="12"/>
      <c r="D27" s="12"/>
      <c r="E27" s="12" t="s">
        <v>55</v>
      </c>
      <c r="F27" s="12"/>
      <c r="G27" s="12"/>
      <c r="H27" s="12" t="s">
        <v>54</v>
      </c>
      <c r="I27" s="12"/>
      <c r="J27" s="15"/>
      <c r="K27" s="14" t="s">
        <v>58</v>
      </c>
    </row>
    <row r="28" spans="1:12" ht="13.15" customHeight="1" thickBot="1">
      <c r="A28" s="30"/>
      <c r="B28" s="67" t="s">
        <v>23</v>
      </c>
      <c r="C28" s="67" t="s">
        <v>24</v>
      </c>
      <c r="D28" s="67" t="s">
        <v>22</v>
      </c>
      <c r="E28" s="5" t="s">
        <v>23</v>
      </c>
      <c r="F28" s="5" t="s">
        <v>24</v>
      </c>
      <c r="G28" s="5" t="s">
        <v>22</v>
      </c>
      <c r="H28" s="53" t="s">
        <v>23</v>
      </c>
      <c r="I28" s="53" t="s">
        <v>24</v>
      </c>
      <c r="J28" s="54" t="s">
        <v>22</v>
      </c>
      <c r="K28" s="5"/>
    </row>
    <row r="29" spans="1:12" ht="13.15" customHeight="1" thickTop="1">
      <c r="A29" s="38" t="s">
        <v>9</v>
      </c>
      <c r="B29" s="36">
        <v>80</v>
      </c>
      <c r="C29" s="36">
        <v>-200</v>
      </c>
      <c r="D29" s="36">
        <v>5013</v>
      </c>
      <c r="E29" s="39">
        <f t="shared" ref="E29:E49" si="0">D29</f>
        <v>5013</v>
      </c>
      <c r="F29" s="39">
        <f t="shared" ref="F29:F49" si="1">C29</f>
        <v>-200</v>
      </c>
      <c r="G29" s="6">
        <f t="shared" ref="G29:G49" si="2">-B29</f>
        <v>-80</v>
      </c>
      <c r="H29" s="46">
        <f>E29-E$93</f>
        <v>433</v>
      </c>
      <c r="I29" s="6">
        <f>F29-F$93</f>
        <v>-200</v>
      </c>
      <c r="J29" s="6">
        <f t="shared" ref="J29:J49" si="3">G29-0</f>
        <v>-80</v>
      </c>
      <c r="K29" s="43" t="s">
        <v>72</v>
      </c>
    </row>
    <row r="30" spans="1:12" ht="13.15" customHeight="1">
      <c r="A30" s="2" t="s">
        <v>10</v>
      </c>
      <c r="B30" s="36">
        <v>80.011939999999996</v>
      </c>
      <c r="C30" s="36">
        <v>-200</v>
      </c>
      <c r="D30" s="36">
        <v>4793</v>
      </c>
      <c r="E30" s="3">
        <f t="shared" si="0"/>
        <v>4793</v>
      </c>
      <c r="F30" s="3">
        <f t="shared" si="1"/>
        <v>-200</v>
      </c>
      <c r="G30" s="3">
        <f t="shared" si="2"/>
        <v>-80.011939999999996</v>
      </c>
      <c r="H30" s="3">
        <f>E30-E$93</f>
        <v>213</v>
      </c>
      <c r="I30" s="3">
        <f>F30-F$93</f>
        <v>-200</v>
      </c>
      <c r="J30" s="3">
        <f t="shared" si="3"/>
        <v>-80.011939999999996</v>
      </c>
      <c r="K30" s="33" t="s">
        <v>72</v>
      </c>
    </row>
    <row r="31" spans="1:12" ht="13.15" customHeight="1">
      <c r="A31" s="40" t="s">
        <v>92</v>
      </c>
      <c r="B31" s="36">
        <v>82.364379880000001</v>
      </c>
      <c r="C31" s="36">
        <v>-202.13577269999999</v>
      </c>
      <c r="D31" s="36">
        <v>752.19323729999996</v>
      </c>
      <c r="E31" s="3">
        <f t="shared" si="0"/>
        <v>752.19323729999996</v>
      </c>
      <c r="F31" s="3">
        <f t="shared" si="1"/>
        <v>-202.13577269999999</v>
      </c>
      <c r="G31" s="3">
        <f t="shared" si="2"/>
        <v>-82.364379880000001</v>
      </c>
      <c r="H31" s="3">
        <f>E31-E$94</f>
        <v>-3999247.8067627</v>
      </c>
      <c r="I31" s="3">
        <f>F31-F$94</f>
        <v>-202.13577269999999</v>
      </c>
      <c r="J31" s="3">
        <f t="shared" si="3"/>
        <v>-82.364379880000001</v>
      </c>
      <c r="K31" s="33" t="s">
        <v>73</v>
      </c>
    </row>
    <row r="32" spans="1:12" ht="13.15" customHeight="1">
      <c r="A32" s="40" t="s">
        <v>98</v>
      </c>
      <c r="B32" s="36">
        <v>82.868507390000005</v>
      </c>
      <c r="C32" s="36">
        <v>-202.59346009999999</v>
      </c>
      <c r="D32" s="36">
        <v>-92.311965939999993</v>
      </c>
      <c r="E32" s="3">
        <f t="shared" si="0"/>
        <v>-92.311965939999993</v>
      </c>
      <c r="F32" s="3">
        <f t="shared" si="1"/>
        <v>-202.59346009999999</v>
      </c>
      <c r="G32" s="3">
        <f t="shared" si="2"/>
        <v>-82.868507390000005</v>
      </c>
      <c r="H32" s="3">
        <f>E32-E$97</f>
        <v>20029.68803406</v>
      </c>
      <c r="I32" s="3">
        <f t="shared" ref="I32:J32" si="4">F32-F$97</f>
        <v>-202.59346009999999</v>
      </c>
      <c r="J32" s="3">
        <f t="shared" si="4"/>
        <v>-82.868507390000005</v>
      </c>
      <c r="K32" s="33" t="s">
        <v>73</v>
      </c>
    </row>
    <row r="33" spans="1:11" ht="13.15" customHeight="1">
      <c r="A33" s="3" t="s">
        <v>25</v>
      </c>
      <c r="B33" s="36">
        <v>82.894950870000002</v>
      </c>
      <c r="C33" s="36">
        <v>-202.61747740000001</v>
      </c>
      <c r="D33" s="36">
        <v>-136.6182709</v>
      </c>
      <c r="E33" s="3">
        <f t="shared" si="0"/>
        <v>-136.6182709</v>
      </c>
      <c r="F33" s="3">
        <f t="shared" si="1"/>
        <v>-202.61747740000001</v>
      </c>
      <c r="G33" s="3">
        <f t="shared" si="2"/>
        <v>-82.894950870000002</v>
      </c>
      <c r="H33" s="3">
        <f>E33-E$92</f>
        <v>-136.6182709</v>
      </c>
      <c r="I33" s="3">
        <f>F33-F$92</f>
        <v>-202.61747740000001</v>
      </c>
      <c r="J33" s="3">
        <f t="shared" si="3"/>
        <v>-82.894950870000002</v>
      </c>
      <c r="K33" s="33" t="s">
        <v>73</v>
      </c>
    </row>
    <row r="34" spans="1:11" ht="13.15" customHeight="1">
      <c r="A34" s="3" t="s">
        <v>26</v>
      </c>
      <c r="B34" s="36">
        <v>82.923202509999996</v>
      </c>
      <c r="C34" s="36">
        <v>-183.88632200000001</v>
      </c>
      <c r="D34" s="36">
        <v>-202.62731930000001</v>
      </c>
      <c r="E34" s="3">
        <f t="shared" si="0"/>
        <v>-202.62731930000001</v>
      </c>
      <c r="F34" s="3">
        <f t="shared" si="1"/>
        <v>-183.88632200000001</v>
      </c>
      <c r="G34" s="3">
        <f t="shared" si="2"/>
        <v>-82.923202509999996</v>
      </c>
      <c r="H34" s="3">
        <f>E34-E$92</f>
        <v>-202.62731930000001</v>
      </c>
      <c r="I34" s="3">
        <f>F34-F$92</f>
        <v>-183.88632200000001</v>
      </c>
      <c r="J34" s="3">
        <f t="shared" si="3"/>
        <v>-82.923202509999996</v>
      </c>
      <c r="K34" s="33" t="s">
        <v>73</v>
      </c>
    </row>
    <row r="35" spans="1:11" ht="13.15" customHeight="1">
      <c r="A35" s="2" t="s">
        <v>50</v>
      </c>
      <c r="B35" s="36">
        <v>94.586524960000006</v>
      </c>
      <c r="C35" s="36">
        <v>-174.3605957</v>
      </c>
      <c r="D35" s="36">
        <v>-19740.996090000001</v>
      </c>
      <c r="E35" s="3">
        <f t="shared" si="0"/>
        <v>-19740.996090000001</v>
      </c>
      <c r="F35" s="3">
        <f t="shared" si="1"/>
        <v>-174.3605957</v>
      </c>
      <c r="G35" s="3">
        <f t="shared" si="2"/>
        <v>-94.586524960000006</v>
      </c>
      <c r="H35" s="3">
        <f>E35-E$97</f>
        <v>381.00390999999945</v>
      </c>
      <c r="I35" s="3">
        <f>F35-F$97</f>
        <v>-174.3605957</v>
      </c>
      <c r="J35" s="3">
        <f t="shared" si="3"/>
        <v>-94.586524960000006</v>
      </c>
      <c r="K35" s="33" t="s">
        <v>74</v>
      </c>
    </row>
    <row r="36" spans="1:11" ht="13.15" customHeight="1">
      <c r="A36" s="2" t="s">
        <v>51</v>
      </c>
      <c r="B36" s="36">
        <v>84.214904790000006</v>
      </c>
      <c r="C36" s="36">
        <v>-530.00018309999996</v>
      </c>
      <c r="D36" s="36">
        <v>-3589.0969239999999</v>
      </c>
      <c r="E36" s="3">
        <f t="shared" si="0"/>
        <v>-3589.0969239999999</v>
      </c>
      <c r="F36" s="3">
        <f t="shared" si="1"/>
        <v>-530.00018309999996</v>
      </c>
      <c r="G36" s="3">
        <f t="shared" si="2"/>
        <v>-84.214904790000006</v>
      </c>
      <c r="H36" s="3">
        <f>E36-E$98</f>
        <v>241.90307600000006</v>
      </c>
      <c r="I36" s="3">
        <f>F36-F$98</f>
        <v>-530.00018309999996</v>
      </c>
      <c r="J36" s="3">
        <f t="shared" si="3"/>
        <v>-84.214904790000006</v>
      </c>
      <c r="K36" s="33" t="s">
        <v>75</v>
      </c>
    </row>
    <row r="37" spans="1:11" ht="13.15" customHeight="1">
      <c r="A37" s="2" t="s">
        <v>45</v>
      </c>
      <c r="B37" s="36">
        <v>94.137283330000002</v>
      </c>
      <c r="C37" s="36">
        <v>-627.33020020000004</v>
      </c>
      <c r="D37" s="36">
        <v>-20207.70117</v>
      </c>
      <c r="E37" s="3">
        <f t="shared" si="0"/>
        <v>-20207.70117</v>
      </c>
      <c r="F37" s="3">
        <f t="shared" si="1"/>
        <v>-627.33020020000004</v>
      </c>
      <c r="G37" s="3">
        <f t="shared" si="2"/>
        <v>-94.137283330000002</v>
      </c>
      <c r="H37" s="3">
        <f>E37-E$97</f>
        <v>-85.701170000000275</v>
      </c>
      <c r="I37" s="3">
        <f>F37-F$97</f>
        <v>-627.33020020000004</v>
      </c>
      <c r="J37" s="3">
        <f t="shared" si="3"/>
        <v>-94.137283330000002</v>
      </c>
      <c r="K37" s="33" t="s">
        <v>74</v>
      </c>
    </row>
    <row r="38" spans="1:11" ht="13.15" customHeight="1">
      <c r="A38" s="2" t="s">
        <v>12</v>
      </c>
      <c r="B38" s="36">
        <v>80</v>
      </c>
      <c r="C38" s="36">
        <v>4983.1000979999999</v>
      </c>
      <c r="D38" s="36">
        <v>-200</v>
      </c>
      <c r="E38" s="3">
        <f t="shared" si="0"/>
        <v>-200</v>
      </c>
      <c r="F38" s="3">
        <f t="shared" si="1"/>
        <v>4983.1000979999999</v>
      </c>
      <c r="G38" s="3">
        <f t="shared" si="2"/>
        <v>-80</v>
      </c>
      <c r="H38" s="3">
        <f t="shared" ref="H38:I40" si="5">E38-E$91</f>
        <v>-200</v>
      </c>
      <c r="I38" s="56">
        <f t="shared" si="5"/>
        <v>403.10009799999989</v>
      </c>
      <c r="J38" s="3">
        <f t="shared" si="3"/>
        <v>-80</v>
      </c>
      <c r="K38" s="33" t="s">
        <v>76</v>
      </c>
    </row>
    <row r="39" spans="1:11" ht="13.15" customHeight="1">
      <c r="A39" s="2" t="s">
        <v>13</v>
      </c>
      <c r="B39" s="36">
        <v>80.011939999999996</v>
      </c>
      <c r="C39" s="36">
        <v>4763.1000979999999</v>
      </c>
      <c r="D39" s="36">
        <v>-200</v>
      </c>
      <c r="E39" s="3">
        <f t="shared" si="0"/>
        <v>-200</v>
      </c>
      <c r="F39" s="3">
        <f t="shared" si="1"/>
        <v>4763.1000979999999</v>
      </c>
      <c r="G39" s="3">
        <f t="shared" si="2"/>
        <v>-80.011939999999996</v>
      </c>
      <c r="H39" s="3">
        <f t="shared" si="5"/>
        <v>-200</v>
      </c>
      <c r="I39" s="3">
        <f t="shared" si="5"/>
        <v>183.10009799999989</v>
      </c>
      <c r="J39" s="3">
        <f t="shared" si="3"/>
        <v>-80.011939999999996</v>
      </c>
      <c r="K39" s="33" t="s">
        <v>76</v>
      </c>
    </row>
    <row r="40" spans="1:11" ht="13.15" customHeight="1">
      <c r="A40" s="40" t="s">
        <v>93</v>
      </c>
      <c r="B40" s="36">
        <v>82.346771239999995</v>
      </c>
      <c r="C40" s="36">
        <v>751.79974370000002</v>
      </c>
      <c r="D40" s="36">
        <v>-202.11978149999999</v>
      </c>
      <c r="E40" s="3">
        <f t="shared" ref="E40:E41" si="6">D40</f>
        <v>-202.11978149999999</v>
      </c>
      <c r="F40" s="3">
        <f t="shared" ref="F40:F41" si="7">C40</f>
        <v>751.79974370000002</v>
      </c>
      <c r="G40" s="3">
        <f t="shared" ref="G40:G41" si="8">-B40</f>
        <v>-82.346771239999995</v>
      </c>
      <c r="H40" s="3">
        <f t="shared" si="5"/>
        <v>-202.11978149999999</v>
      </c>
      <c r="I40" s="3">
        <f t="shared" si="5"/>
        <v>-3828.2002563000001</v>
      </c>
      <c r="J40" s="3">
        <f t="shared" ref="J40" si="9">G40-0</f>
        <v>-82.346771239999995</v>
      </c>
      <c r="K40" s="33" t="s">
        <v>73</v>
      </c>
    </row>
    <row r="41" spans="1:11" ht="13.15" customHeight="1">
      <c r="A41" s="40" t="s">
        <v>99</v>
      </c>
      <c r="B41" s="36">
        <v>82.879997250000002</v>
      </c>
      <c r="C41" s="36">
        <v>-141.45790099999999</v>
      </c>
      <c r="D41" s="36">
        <v>-202.60389710000001</v>
      </c>
      <c r="E41" s="3">
        <f t="shared" si="6"/>
        <v>-202.60389710000001</v>
      </c>
      <c r="F41" s="3">
        <f t="shared" si="7"/>
        <v>-141.45790099999999</v>
      </c>
      <c r="G41" s="3">
        <f t="shared" si="8"/>
        <v>-82.879997250000002</v>
      </c>
      <c r="H41" s="3">
        <f>E41-E$96</f>
        <v>22489.396102899998</v>
      </c>
      <c r="I41" s="3">
        <f t="shared" ref="I41:J41" si="10">F41-F$96</f>
        <v>-141.45790099999999</v>
      </c>
      <c r="J41" s="3">
        <f t="shared" si="10"/>
        <v>-82.879997250000002</v>
      </c>
      <c r="K41" s="33" t="s">
        <v>73</v>
      </c>
    </row>
    <row r="42" spans="1:11" ht="13.15" customHeight="1">
      <c r="A42" s="3" t="s">
        <v>27</v>
      </c>
      <c r="B42" s="36">
        <v>82.933525090000003</v>
      </c>
      <c r="C42" s="36">
        <v>-249.81860349999999</v>
      </c>
      <c r="D42" s="36">
        <v>-183.99006650000001</v>
      </c>
      <c r="E42" s="3">
        <f t="shared" si="0"/>
        <v>-183.99006650000001</v>
      </c>
      <c r="F42" s="3">
        <f t="shared" si="1"/>
        <v>-249.81860349999999</v>
      </c>
      <c r="G42" s="3">
        <f t="shared" si="2"/>
        <v>-82.933525090000003</v>
      </c>
      <c r="H42" s="3">
        <f>E42-E$92</f>
        <v>-183.99006650000001</v>
      </c>
      <c r="I42" s="3">
        <f>F42-F$92</f>
        <v>-249.81860349999999</v>
      </c>
      <c r="J42" s="3">
        <f t="shared" si="3"/>
        <v>-82.933525090000003</v>
      </c>
      <c r="K42" s="33" t="s">
        <v>73</v>
      </c>
    </row>
    <row r="43" spans="1:11" ht="13.15" customHeight="1">
      <c r="A43" s="2" t="s">
        <v>48</v>
      </c>
      <c r="B43" s="36">
        <v>94.494010930000002</v>
      </c>
      <c r="C43" s="36">
        <v>-19615.900389999999</v>
      </c>
      <c r="D43" s="36">
        <v>-174.61990359999999</v>
      </c>
      <c r="E43" s="3">
        <f t="shared" si="0"/>
        <v>-174.61990359999999</v>
      </c>
      <c r="F43" s="3">
        <f t="shared" si="1"/>
        <v>-19615.900389999999</v>
      </c>
      <c r="G43" s="3">
        <f t="shared" si="2"/>
        <v>-94.494010930000002</v>
      </c>
      <c r="H43" s="3">
        <f>E43-E$100</f>
        <v>-174.61990359999999</v>
      </c>
      <c r="I43" s="3">
        <f>F43-F$100</f>
        <v>506.09961000000112</v>
      </c>
      <c r="J43" s="3">
        <f t="shared" si="3"/>
        <v>-94.494010930000002</v>
      </c>
      <c r="K43" s="33" t="s">
        <v>77</v>
      </c>
    </row>
    <row r="44" spans="1:11" ht="13.15" customHeight="1">
      <c r="A44" s="2" t="s">
        <v>49</v>
      </c>
      <c r="B44" s="36">
        <v>104.36246490000001</v>
      </c>
      <c r="C44" s="36">
        <v>-4178.0971680000002</v>
      </c>
      <c r="D44" s="36">
        <v>-594.09283449999998</v>
      </c>
      <c r="E44" s="3">
        <f t="shared" si="0"/>
        <v>-594.09283449999998</v>
      </c>
      <c r="F44" s="3">
        <f t="shared" si="1"/>
        <v>-4178.0971680000002</v>
      </c>
      <c r="G44" s="3">
        <f t="shared" si="2"/>
        <v>-104.36246490000001</v>
      </c>
      <c r="H44" s="3">
        <f>E44-E$99</f>
        <v>-594.09283449999998</v>
      </c>
      <c r="I44" s="3">
        <f>F44-F$99</f>
        <v>-347.09716800000024</v>
      </c>
      <c r="J44" s="3">
        <f t="shared" si="3"/>
        <v>-104.36246490000001</v>
      </c>
      <c r="K44" s="33" t="s">
        <v>78</v>
      </c>
    </row>
    <row r="45" spans="1:11" ht="13.15" customHeight="1">
      <c r="A45" s="2" t="s">
        <v>46</v>
      </c>
      <c r="B45" s="36">
        <v>113.2179184</v>
      </c>
      <c r="C45" s="36">
        <v>-19908.57617</v>
      </c>
      <c r="D45" s="36">
        <v>305.38562009999998</v>
      </c>
      <c r="E45" s="3">
        <f t="shared" si="0"/>
        <v>305.38562009999998</v>
      </c>
      <c r="F45" s="3">
        <f t="shared" si="1"/>
        <v>-19908.57617</v>
      </c>
      <c r="G45" s="3">
        <f t="shared" si="2"/>
        <v>-113.2179184</v>
      </c>
      <c r="H45" s="3">
        <f t="shared" ref="H45:I47" si="11">E45-E$100</f>
        <v>305.38562009999998</v>
      </c>
      <c r="I45" s="3">
        <f t="shared" si="11"/>
        <v>213.42382999999973</v>
      </c>
      <c r="J45" s="3">
        <f t="shared" si="3"/>
        <v>-113.2179184</v>
      </c>
      <c r="K45" s="33" t="s">
        <v>77</v>
      </c>
    </row>
    <row r="46" spans="1:11" ht="13.15" customHeight="1">
      <c r="A46" s="40" t="s">
        <v>70</v>
      </c>
      <c r="B46" s="36">
        <v>117.1874313</v>
      </c>
      <c r="C46" s="36">
        <v>-20474.109380000002</v>
      </c>
      <c r="D46" s="36">
        <v>337.59518430000003</v>
      </c>
      <c r="E46" s="3">
        <f t="shared" si="0"/>
        <v>337.59518430000003</v>
      </c>
      <c r="F46" s="3">
        <f t="shared" si="1"/>
        <v>-20474.109380000002</v>
      </c>
      <c r="G46" s="3">
        <f t="shared" si="2"/>
        <v>-117.1874313</v>
      </c>
      <c r="H46" s="3">
        <f t="shared" si="11"/>
        <v>337.59518430000003</v>
      </c>
      <c r="I46" s="3">
        <f t="shared" si="11"/>
        <v>-352.10938000000169</v>
      </c>
      <c r="J46" s="3">
        <f t="shared" si="3"/>
        <v>-117.1874313</v>
      </c>
      <c r="K46" s="33" t="s">
        <v>77</v>
      </c>
    </row>
    <row r="47" spans="1:11" ht="13.15" customHeight="1">
      <c r="A47" s="40" t="s">
        <v>88</v>
      </c>
      <c r="B47" s="36">
        <v>117.44691469999999</v>
      </c>
      <c r="C47" s="36">
        <v>-20976.88867</v>
      </c>
      <c r="D47" s="36">
        <v>362.25534060000001</v>
      </c>
      <c r="E47" s="3">
        <f t="shared" ref="E47" si="12">D47</f>
        <v>362.25534060000001</v>
      </c>
      <c r="F47" s="3">
        <f t="shared" ref="F47" si="13">C47</f>
        <v>-20976.88867</v>
      </c>
      <c r="G47" s="3">
        <f t="shared" ref="G47" si="14">-B47</f>
        <v>-117.44691469999999</v>
      </c>
      <c r="H47" s="3">
        <f t="shared" si="11"/>
        <v>362.25534060000001</v>
      </c>
      <c r="I47" s="3">
        <f t="shared" si="11"/>
        <v>-854.88867000000027</v>
      </c>
      <c r="J47" s="3">
        <f t="shared" ref="J47" si="15">G47-0</f>
        <v>-117.44691469999999</v>
      </c>
      <c r="K47" s="33" t="s">
        <v>77</v>
      </c>
    </row>
    <row r="48" spans="1:11" ht="13.15" customHeight="1">
      <c r="A48" s="40" t="s">
        <v>91</v>
      </c>
      <c r="B48" s="36">
        <v>118.7513885</v>
      </c>
      <c r="C48" s="36">
        <v>-23317</v>
      </c>
      <c r="D48" s="36">
        <v>507.61486819999999</v>
      </c>
      <c r="E48" s="3">
        <f t="shared" ref="E48" si="16">D48</f>
        <v>507.61486819999999</v>
      </c>
      <c r="F48" s="3">
        <f t="shared" ref="F48" si="17">C48</f>
        <v>-23317</v>
      </c>
      <c r="G48" s="3">
        <f t="shared" ref="G48" si="18">-B48</f>
        <v>-118.7513885</v>
      </c>
      <c r="H48" s="3">
        <f>E48-E101</f>
        <v>507.61486819999999</v>
      </c>
      <c r="I48" s="3">
        <f>F48-F101</f>
        <v>-625</v>
      </c>
      <c r="J48" s="3">
        <f>G48-G101</f>
        <v>-118.7513885</v>
      </c>
      <c r="K48" s="57" t="s">
        <v>79</v>
      </c>
    </row>
    <row r="49" spans="1:12" ht="13.15" customHeight="1">
      <c r="A49" s="2" t="s">
        <v>15</v>
      </c>
      <c r="B49" s="34">
        <v>80</v>
      </c>
      <c r="C49" s="34">
        <v>-200</v>
      </c>
      <c r="D49" s="56">
        <v>3999498</v>
      </c>
      <c r="E49" s="3">
        <f t="shared" si="0"/>
        <v>3999498</v>
      </c>
      <c r="F49" s="3">
        <f t="shared" si="1"/>
        <v>-200</v>
      </c>
      <c r="G49" s="3">
        <f t="shared" si="2"/>
        <v>-80</v>
      </c>
      <c r="H49" s="3">
        <f>E49-E$94</f>
        <v>-502</v>
      </c>
      <c r="I49" s="3">
        <f>F49-F$94</f>
        <v>-200</v>
      </c>
      <c r="J49" s="3">
        <f t="shared" si="3"/>
        <v>-80</v>
      </c>
      <c r="K49" s="33" t="s">
        <v>80</v>
      </c>
    </row>
    <row r="50" spans="1:12" ht="13.15" customHeight="1">
      <c r="A50" s="2" t="s">
        <v>17</v>
      </c>
      <c r="B50" s="34">
        <v>80</v>
      </c>
      <c r="C50" s="56">
        <f>3999498.1-30</f>
        <v>3999468.1</v>
      </c>
      <c r="D50" s="34">
        <v>-200</v>
      </c>
      <c r="E50" s="3">
        <f t="shared" ref="E50" si="19">D50</f>
        <v>-200</v>
      </c>
      <c r="F50" s="3">
        <f t="shared" ref="F50" si="20">C50</f>
        <v>3999468.1</v>
      </c>
      <c r="G50" s="3">
        <f t="shared" ref="G50" si="21">-B50</f>
        <v>-80</v>
      </c>
      <c r="H50" s="3">
        <f>E50-E$95</f>
        <v>-200</v>
      </c>
      <c r="I50" s="56">
        <f>F50-F$95</f>
        <v>-531.89999999990687</v>
      </c>
      <c r="J50" s="3">
        <f t="shared" ref="J50" si="22">G50-0</f>
        <v>-80</v>
      </c>
      <c r="K50" s="33" t="s">
        <v>81</v>
      </c>
      <c r="L50" s="48"/>
    </row>
    <row r="51" spans="1:12" ht="13.15" customHeight="1">
      <c r="A51" s="49"/>
      <c r="B51" s="58"/>
      <c r="C51" s="59"/>
      <c r="D51" s="58"/>
      <c r="E51" s="48"/>
      <c r="F51" s="48"/>
      <c r="G51" s="48"/>
      <c r="H51" s="48"/>
      <c r="I51" s="59" t="s">
        <v>97</v>
      </c>
      <c r="J51" s="48"/>
      <c r="K51" s="60"/>
      <c r="L51" s="48"/>
    </row>
    <row r="52" spans="1:12" ht="13.15" customHeight="1">
      <c r="A52" s="2"/>
      <c r="B52" s="61"/>
      <c r="C52" s="12" t="s">
        <v>53</v>
      </c>
      <c r="D52" s="21"/>
      <c r="E52" s="21"/>
      <c r="F52" s="12" t="s">
        <v>55</v>
      </c>
      <c r="G52" s="21"/>
      <c r="H52" s="21"/>
      <c r="I52" s="12" t="s">
        <v>55</v>
      </c>
      <c r="J52" s="21"/>
      <c r="K52" s="21"/>
      <c r="L52" s="48"/>
    </row>
    <row r="53" spans="1:12" ht="25.5">
      <c r="A53" s="62" t="s">
        <v>56</v>
      </c>
      <c r="B53" s="63" t="s">
        <v>58</v>
      </c>
      <c r="C53" s="64" t="s">
        <v>95</v>
      </c>
      <c r="D53" s="65"/>
      <c r="E53" s="66"/>
      <c r="F53" s="64" t="s">
        <v>95</v>
      </c>
      <c r="G53" s="65"/>
      <c r="H53" s="66"/>
      <c r="I53" s="64" t="s">
        <v>96</v>
      </c>
      <c r="J53" s="65"/>
      <c r="K53" s="66"/>
      <c r="L53" s="48"/>
    </row>
    <row r="54" spans="1:12" ht="13.15" customHeight="1" thickBot="1">
      <c r="A54" s="44"/>
      <c r="B54" s="45"/>
      <c r="C54" s="42" t="s">
        <v>23</v>
      </c>
      <c r="D54" s="42" t="s">
        <v>24</v>
      </c>
      <c r="E54" s="42" t="s">
        <v>22</v>
      </c>
      <c r="F54" s="42" t="s">
        <v>23</v>
      </c>
      <c r="G54" s="42" t="s">
        <v>24</v>
      </c>
      <c r="H54" s="42" t="s">
        <v>22</v>
      </c>
      <c r="I54" s="42" t="s">
        <v>23</v>
      </c>
      <c r="J54" s="42" t="s">
        <v>24</v>
      </c>
      <c r="K54" s="42" t="s">
        <v>22</v>
      </c>
      <c r="L54" s="48"/>
    </row>
    <row r="55" spans="1:12" ht="13.15" customHeight="1" thickTop="1">
      <c r="A55" s="38" t="s">
        <v>9</v>
      </c>
      <c r="B55" s="43" t="s">
        <v>72</v>
      </c>
      <c r="C55" s="41">
        <v>0</v>
      </c>
      <c r="D55" s="41">
        <v>0</v>
      </c>
      <c r="E55" s="41">
        <v>-1</v>
      </c>
      <c r="F55" s="41">
        <f t="shared" ref="F55" si="23">E55</f>
        <v>-1</v>
      </c>
      <c r="G55" s="55">
        <f t="shared" ref="G55" si="24">D55</f>
        <v>0</v>
      </c>
      <c r="H55" s="55">
        <f t="shared" ref="H55" si="25">-C55</f>
        <v>0</v>
      </c>
      <c r="I55" s="69">
        <f t="shared" ref="I55:I59" si="26">180-ASIN(G55/(F55^2+G55^2)^0.5)*180/PI()</f>
        <v>180</v>
      </c>
      <c r="J55" s="36"/>
      <c r="K55" s="9">
        <f>ATAN(H55/(F55^2+G55^2)^0.5)*180/PI()</f>
        <v>0</v>
      </c>
      <c r="L55" s="48"/>
    </row>
    <row r="56" spans="1:12" ht="13.15" customHeight="1">
      <c r="A56" s="2" t="s">
        <v>10</v>
      </c>
      <c r="B56" s="33" t="s">
        <v>72</v>
      </c>
      <c r="C56" s="41">
        <v>5.9694435910000003E-4</v>
      </c>
      <c r="D56" s="41">
        <v>0</v>
      </c>
      <c r="E56" s="41">
        <v>-0.99999982119999997</v>
      </c>
      <c r="F56" s="41">
        <f t="shared" ref="F56:F58" si="27">E56</f>
        <v>-0.99999982119999997</v>
      </c>
      <c r="G56" s="55">
        <f t="shared" ref="G56:G58" si="28">D56</f>
        <v>0</v>
      </c>
      <c r="H56" s="55">
        <f t="shared" ref="H56:H58" si="29">-C56</f>
        <v>-5.9694435910000003E-4</v>
      </c>
      <c r="I56" s="69">
        <f t="shared" si="26"/>
        <v>180</v>
      </c>
      <c r="J56" s="36"/>
      <c r="K56" s="9">
        <f>ATAN(H56/(F56^2+G56^2)^0.5)*180/PI()</f>
        <v>-3.4202394433369941E-2</v>
      </c>
      <c r="L56" s="48"/>
    </row>
    <row r="57" spans="1:12" ht="13.15" customHeight="1">
      <c r="A57" s="40" t="s">
        <v>92</v>
      </c>
      <c r="B57" s="33" t="s">
        <v>73</v>
      </c>
      <c r="C57" s="41">
        <v>5.9694435910000003E-4</v>
      </c>
      <c r="D57" s="41">
        <v>0</v>
      </c>
      <c r="E57" s="41">
        <v>-0.99999982119999997</v>
      </c>
      <c r="F57" s="41">
        <f t="shared" si="27"/>
        <v>-0.99999982119999997</v>
      </c>
      <c r="G57" s="55">
        <f t="shared" si="28"/>
        <v>0</v>
      </c>
      <c r="H57" s="55">
        <f t="shared" si="29"/>
        <v>-5.9694435910000003E-4</v>
      </c>
      <c r="I57" s="69">
        <f>180-ASIN(G57/(F57^2+G57^2)^0.5)*180/PI()</f>
        <v>180</v>
      </c>
      <c r="J57" s="36"/>
      <c r="K57" s="9">
        <f t="shared" ref="K57:K58" si="30">ATAN(H57/(F57^2+G57^2)^0.5)*180/PI()</f>
        <v>-3.4202394433369941E-2</v>
      </c>
      <c r="L57" s="48"/>
    </row>
    <row r="58" spans="1:12" ht="13.15" customHeight="1">
      <c r="A58" s="40" t="s">
        <v>98</v>
      </c>
      <c r="B58" s="33" t="s">
        <v>73</v>
      </c>
      <c r="C58" s="41">
        <v>5.9694453380000005E-4</v>
      </c>
      <c r="D58" s="41">
        <v>-5.4196314889999998E-4</v>
      </c>
      <c r="E58" s="41">
        <v>-0.99999970199999999</v>
      </c>
      <c r="F58" s="41">
        <f t="shared" si="27"/>
        <v>-0.99999970199999999</v>
      </c>
      <c r="G58" s="55">
        <f t="shared" si="28"/>
        <v>-5.4196314889999998E-4</v>
      </c>
      <c r="H58" s="55">
        <f t="shared" si="29"/>
        <v>-5.9694453380000005E-4</v>
      </c>
      <c r="I58" s="69">
        <f t="shared" ref="I58:I63" si="31">180-ASIN(G58/(F58^2+G58^2)^0.5)*180/PI()</f>
        <v>180.03105220729688</v>
      </c>
      <c r="J58" s="70" t="s">
        <v>97</v>
      </c>
      <c r="K58" s="9">
        <f t="shared" si="30"/>
        <v>-3.420240349683195E-2</v>
      </c>
      <c r="L58" s="48"/>
    </row>
    <row r="59" spans="1:12" ht="13.15" customHeight="1">
      <c r="A59" s="3" t="s">
        <v>25</v>
      </c>
      <c r="B59" s="33" t="s">
        <v>73</v>
      </c>
      <c r="C59" s="41">
        <v>5.9694453380000005E-4</v>
      </c>
      <c r="D59" s="41">
        <v>-5.4196326529999997E-4</v>
      </c>
      <c r="E59" s="41">
        <v>-0.99999970199999999</v>
      </c>
      <c r="F59" s="41">
        <f t="shared" ref="F59:F72" si="32">E59</f>
        <v>-0.99999970199999999</v>
      </c>
      <c r="G59" s="55">
        <f t="shared" ref="G59:G72" si="33">D59</f>
        <v>-5.4196326529999997E-4</v>
      </c>
      <c r="H59" s="55">
        <f t="shared" ref="H59:H72" si="34">-C59</f>
        <v>-5.9694453380000005E-4</v>
      </c>
      <c r="I59" s="69">
        <f t="shared" si="31"/>
        <v>180.03105221396612</v>
      </c>
      <c r="J59" s="36"/>
      <c r="K59" s="9">
        <f t="shared" ref="K59:K67" si="35">ATAN(H59/(F59^2+G59^2)^0.5)*180/PI()</f>
        <v>-3.4202403496829792E-2</v>
      </c>
      <c r="L59" s="48"/>
    </row>
    <row r="60" spans="1:12" ht="13.15" customHeight="1">
      <c r="A60" s="3" t="s">
        <v>26</v>
      </c>
      <c r="B60" s="33" t="s">
        <v>73</v>
      </c>
      <c r="C60" s="41">
        <v>5.9694453380000005E-4</v>
      </c>
      <c r="D60" s="41">
        <v>-0.99999970199999999</v>
      </c>
      <c r="E60" s="41">
        <v>-5.4196326529999997E-4</v>
      </c>
      <c r="F60" s="41">
        <f t="shared" si="32"/>
        <v>-5.4196326529999997E-4</v>
      </c>
      <c r="G60" s="55">
        <f t="shared" si="33"/>
        <v>-0.99999970199999999</v>
      </c>
      <c r="H60" s="55">
        <f t="shared" si="34"/>
        <v>-5.9694453380000005E-4</v>
      </c>
      <c r="I60" s="69"/>
      <c r="J60" s="69">
        <f>180-ASIN(-F60/(F60^2+G60^2)^0.5)*180/PI()</f>
        <v>179.96894778603388</v>
      </c>
      <c r="K60" s="9">
        <f t="shared" si="35"/>
        <v>-3.4202403496829792E-2</v>
      </c>
      <c r="L60" s="48"/>
    </row>
    <row r="61" spans="1:12" ht="13.15" customHeight="1">
      <c r="A61" s="2" t="s">
        <v>50</v>
      </c>
      <c r="B61" s="33" t="s">
        <v>74</v>
      </c>
      <c r="C61" s="41">
        <v>5.9694453380000005E-4</v>
      </c>
      <c r="D61" s="41">
        <v>4.8753965530000002E-4</v>
      </c>
      <c r="E61" s="41">
        <v>-0.99999970199999999</v>
      </c>
      <c r="F61" s="41">
        <f t="shared" si="32"/>
        <v>-0.99999970199999999</v>
      </c>
      <c r="G61" s="55">
        <f t="shared" si="33"/>
        <v>4.8753965530000002E-4</v>
      </c>
      <c r="H61" s="55">
        <f t="shared" si="34"/>
        <v>-5.9694453380000005E-4</v>
      </c>
      <c r="I61" s="69">
        <f t="shared" si="31"/>
        <v>179.97206602929498</v>
      </c>
      <c r="J61" s="36"/>
      <c r="K61" s="9">
        <f t="shared" si="35"/>
        <v>-3.4202404454997663E-2</v>
      </c>
      <c r="L61" s="48"/>
    </row>
    <row r="62" spans="1:12" ht="13.15" customHeight="1">
      <c r="A62" s="2" t="s">
        <v>51</v>
      </c>
      <c r="B62" s="33" t="s">
        <v>75</v>
      </c>
      <c r="C62" s="41">
        <v>-6.4197444589999999E-4</v>
      </c>
      <c r="D62" s="41">
        <v>-2.2013097999999998E-2</v>
      </c>
      <c r="E62" s="41">
        <v>0.99975746870000004</v>
      </c>
      <c r="F62" s="41">
        <f t="shared" si="32"/>
        <v>0.99975746870000004</v>
      </c>
      <c r="G62" s="55">
        <f t="shared" si="33"/>
        <v>-2.2013097999999998E-2</v>
      </c>
      <c r="H62" s="55">
        <f t="shared" si="34"/>
        <v>6.4197444589999999E-4</v>
      </c>
      <c r="I62" s="69">
        <f>ASIN(G62/(F62^2+G62^2)^0.5)*180/PI()</f>
        <v>-1.261359763785866</v>
      </c>
      <c r="J62" s="36"/>
      <c r="K62" s="9">
        <f t="shared" si="35"/>
        <v>3.6782429110732054E-2</v>
      </c>
      <c r="L62" s="48"/>
    </row>
    <row r="63" spans="1:12" ht="13.15" customHeight="1">
      <c r="A63" s="2" t="s">
        <v>45</v>
      </c>
      <c r="B63" s="33" t="s">
        <v>74</v>
      </c>
      <c r="C63" s="41">
        <v>5.9705402240000001E-4</v>
      </c>
      <c r="D63" s="41">
        <v>-5.8565880169999997E-3</v>
      </c>
      <c r="E63" s="41">
        <v>-0.99998265500000005</v>
      </c>
      <c r="F63" s="41">
        <f t="shared" si="32"/>
        <v>-0.99998265500000005</v>
      </c>
      <c r="G63" s="55">
        <f t="shared" si="33"/>
        <v>-5.8565880169999997E-3</v>
      </c>
      <c r="H63" s="55">
        <f t="shared" si="34"/>
        <v>-5.9705402240000001E-4</v>
      </c>
      <c r="I63" s="69">
        <f t="shared" si="31"/>
        <v>180.33555975944913</v>
      </c>
      <c r="J63" s="36"/>
      <c r="K63" s="9">
        <f t="shared" si="35"/>
        <v>-3.4208678231991738E-2</v>
      </c>
      <c r="L63" s="48"/>
    </row>
    <row r="64" spans="1:12" ht="13.15" customHeight="1">
      <c r="A64" s="2" t="s">
        <v>12</v>
      </c>
      <c r="B64" s="33" t="s">
        <v>76</v>
      </c>
      <c r="C64" s="41">
        <v>0</v>
      </c>
      <c r="D64" s="41">
        <v>-1</v>
      </c>
      <c r="E64" s="41">
        <v>0</v>
      </c>
      <c r="F64" s="41">
        <f t="shared" ref="F64:F67" si="36">E64</f>
        <v>0</v>
      </c>
      <c r="G64" s="55">
        <f t="shared" ref="G64:G67" si="37">D64</f>
        <v>-1</v>
      </c>
      <c r="H64" s="55">
        <f t="shared" ref="H64:H67" si="38">-C64</f>
        <v>0</v>
      </c>
      <c r="I64" s="36"/>
      <c r="J64" s="69">
        <f t="shared" ref="J64:J74" si="39">180-ASIN(-F64/(F64^2+G64^2)^0.5)*180/PI()</f>
        <v>180</v>
      </c>
      <c r="K64" s="9">
        <f t="shared" si="35"/>
        <v>0</v>
      </c>
      <c r="L64" s="48"/>
    </row>
    <row r="65" spans="1:12" ht="13.15" customHeight="1">
      <c r="A65" s="2" t="s">
        <v>13</v>
      </c>
      <c r="B65" s="33" t="s">
        <v>76</v>
      </c>
      <c r="C65" s="41">
        <v>5.9694435910000003E-4</v>
      </c>
      <c r="D65" s="41">
        <v>-0.99999982119999997</v>
      </c>
      <c r="E65" s="41">
        <v>0</v>
      </c>
      <c r="F65" s="41">
        <f t="shared" si="36"/>
        <v>0</v>
      </c>
      <c r="G65" s="55">
        <f t="shared" si="37"/>
        <v>-0.99999982119999997</v>
      </c>
      <c r="H65" s="55">
        <f t="shared" si="38"/>
        <v>-5.9694435910000003E-4</v>
      </c>
      <c r="I65" s="36"/>
      <c r="J65" s="69">
        <f t="shared" si="39"/>
        <v>180</v>
      </c>
      <c r="K65" s="9">
        <f t="shared" si="35"/>
        <v>-3.4202394433369941E-2</v>
      </c>
      <c r="L65" s="48"/>
    </row>
    <row r="66" spans="1:12" ht="13.15" customHeight="1">
      <c r="A66" s="40" t="s">
        <v>93</v>
      </c>
      <c r="B66" s="33" t="s">
        <v>73</v>
      </c>
      <c r="C66" s="41">
        <v>5.9694453380000005E-4</v>
      </c>
      <c r="D66" s="41">
        <v>-0.99999970199999999</v>
      </c>
      <c r="E66" s="41">
        <v>-5.4196326529999997E-4</v>
      </c>
      <c r="F66" s="41">
        <f t="shared" si="36"/>
        <v>-5.4196326529999997E-4</v>
      </c>
      <c r="G66" s="55">
        <f t="shared" si="37"/>
        <v>-0.99999970199999999</v>
      </c>
      <c r="H66" s="55">
        <f t="shared" si="38"/>
        <v>-5.9694453380000005E-4</v>
      </c>
      <c r="I66" s="36"/>
      <c r="J66" s="69">
        <f t="shared" si="39"/>
        <v>179.96894778603388</v>
      </c>
      <c r="K66" s="9">
        <f t="shared" si="35"/>
        <v>-3.4202403496829792E-2</v>
      </c>
      <c r="L66" s="48"/>
    </row>
    <row r="67" spans="1:12" ht="13.15" customHeight="1">
      <c r="A67" s="40" t="s">
        <v>99</v>
      </c>
      <c r="B67" s="33" t="s">
        <v>73</v>
      </c>
      <c r="C67" s="41">
        <v>5.9694453380000005E-4</v>
      </c>
      <c r="D67" s="41">
        <v>-0.99999970199999999</v>
      </c>
      <c r="E67" s="41">
        <v>-5.4196326529999997E-4</v>
      </c>
      <c r="F67" s="41">
        <f t="shared" si="36"/>
        <v>-5.4196326529999997E-4</v>
      </c>
      <c r="G67" s="55">
        <f t="shared" si="37"/>
        <v>-0.99999970199999999</v>
      </c>
      <c r="H67" s="55">
        <f t="shared" si="38"/>
        <v>-5.9694453380000005E-4</v>
      </c>
      <c r="I67" s="36"/>
      <c r="J67" s="69">
        <f t="shared" si="39"/>
        <v>179.96894778603388</v>
      </c>
      <c r="K67" s="9">
        <f t="shared" si="35"/>
        <v>-3.4202403496829792E-2</v>
      </c>
      <c r="L67" s="48"/>
    </row>
    <row r="68" spans="1:12" ht="15" customHeight="1">
      <c r="A68" s="3" t="s">
        <v>27</v>
      </c>
      <c r="B68" s="33" t="s">
        <v>73</v>
      </c>
      <c r="C68" s="68" t="s">
        <v>100</v>
      </c>
      <c r="D68" s="41"/>
      <c r="E68" s="41"/>
      <c r="F68" s="41"/>
      <c r="G68" s="55"/>
      <c r="H68" s="55"/>
      <c r="I68" s="36"/>
      <c r="J68" s="36"/>
      <c r="K68" s="9"/>
      <c r="L68" s="48"/>
    </row>
    <row r="69" spans="1:12" ht="13.15" customHeight="1">
      <c r="A69" s="2" t="s">
        <v>48</v>
      </c>
      <c r="B69" s="33" t="s">
        <v>78</v>
      </c>
      <c r="C69" s="41">
        <v>5.9694453380000005E-4</v>
      </c>
      <c r="D69" s="41">
        <v>-0.99999970199999999</v>
      </c>
      <c r="E69" s="41">
        <v>4.8384407999999999E-4</v>
      </c>
      <c r="F69" s="41">
        <f t="shared" si="32"/>
        <v>4.8384407999999999E-4</v>
      </c>
      <c r="G69" s="55">
        <f t="shared" si="33"/>
        <v>-0.99999970199999999</v>
      </c>
      <c r="H69" s="55">
        <f t="shared" si="34"/>
        <v>-5.9694453380000005E-4</v>
      </c>
      <c r="I69" s="71" t="s">
        <v>97</v>
      </c>
      <c r="J69" s="69">
        <f t="shared" si="39"/>
        <v>180.02772222982432</v>
      </c>
      <c r="K69" s="9">
        <f t="shared" ref="K69:K74" si="40">ATAN(H69/(F69^2+G69^2)^0.5)*180/PI()</f>
        <v>-3.4202404516387931E-2</v>
      </c>
      <c r="L69" s="48"/>
    </row>
    <row r="70" spans="1:12" ht="13.15" customHeight="1">
      <c r="A70" s="2" t="s">
        <v>49</v>
      </c>
      <c r="B70" s="33" t="s">
        <v>77</v>
      </c>
      <c r="C70" s="41">
        <v>6.3900370149999998E-4</v>
      </c>
      <c r="D70" s="41">
        <v>0.99963086840000004</v>
      </c>
      <c r="E70" s="41">
        <v>-2.7161771429999999E-2</v>
      </c>
      <c r="F70" s="41">
        <f t="shared" si="32"/>
        <v>-2.7161771429999999E-2</v>
      </c>
      <c r="G70" s="55">
        <f t="shared" si="33"/>
        <v>0.99963086840000004</v>
      </c>
      <c r="H70" s="55">
        <f t="shared" si="34"/>
        <v>-6.3900370149999998E-4</v>
      </c>
      <c r="I70" s="69"/>
      <c r="J70" s="69">
        <f>ASIN(-F70/(F70^2+G70^2)^0.5)*180/PI()</f>
        <v>1.5564465723783178</v>
      </c>
      <c r="K70" s="9">
        <f t="shared" si="40"/>
        <v>-3.6612216889779288E-2</v>
      </c>
      <c r="L70" s="48"/>
    </row>
    <row r="71" spans="1:12" ht="13.15" customHeight="1">
      <c r="A71" s="2" t="s">
        <v>46</v>
      </c>
      <c r="B71" s="33" t="s">
        <v>77</v>
      </c>
      <c r="C71" s="41">
        <v>5.6203064739999997E-4</v>
      </c>
      <c r="D71" s="41">
        <v>-0.99836903809999999</v>
      </c>
      <c r="E71" s="41">
        <v>5.7087358089999998E-2</v>
      </c>
      <c r="F71" s="41">
        <f t="shared" si="32"/>
        <v>5.7087358089999998E-2</v>
      </c>
      <c r="G71" s="55">
        <f t="shared" si="33"/>
        <v>-0.99836903809999999</v>
      </c>
      <c r="H71" s="55">
        <f t="shared" si="34"/>
        <v>-5.6203064739999997E-4</v>
      </c>
      <c r="I71" s="69"/>
      <c r="J71" s="69">
        <f t="shared" si="39"/>
        <v>183.27264438603274</v>
      </c>
      <c r="K71" s="9">
        <f t="shared" si="40"/>
        <v>-3.2201985449367185E-2</v>
      </c>
      <c r="L71" s="48"/>
    </row>
    <row r="72" spans="1:12" ht="13.15" customHeight="1">
      <c r="A72" s="40" t="s">
        <v>70</v>
      </c>
      <c r="B72" s="33" t="s">
        <v>77</v>
      </c>
      <c r="C72" s="41">
        <v>5.5788748430000003E-4</v>
      </c>
      <c r="D72" s="41">
        <v>-0.99836909770000004</v>
      </c>
      <c r="E72" s="41">
        <v>5.7085830720000001E-2</v>
      </c>
      <c r="F72" s="41">
        <f t="shared" si="32"/>
        <v>5.7085830720000001E-2</v>
      </c>
      <c r="G72" s="55">
        <f t="shared" si="33"/>
        <v>-0.99836909770000004</v>
      </c>
      <c r="H72" s="55">
        <f t="shared" si="34"/>
        <v>-5.5788748430000003E-4</v>
      </c>
      <c r="I72" s="69"/>
      <c r="J72" s="69">
        <f t="shared" si="39"/>
        <v>183.27255682193447</v>
      </c>
      <c r="K72" s="9">
        <f t="shared" si="40"/>
        <v>-3.1964600614133608E-2</v>
      </c>
      <c r="L72" s="48"/>
    </row>
    <row r="73" spans="1:12" ht="13.15" customHeight="1">
      <c r="A73" s="40" t="s">
        <v>88</v>
      </c>
      <c r="B73" s="33" t="s">
        <v>80</v>
      </c>
      <c r="C73" s="41">
        <v>5.5788748430000003E-4</v>
      </c>
      <c r="D73" s="41">
        <v>-0.9977458119</v>
      </c>
      <c r="E73" s="41">
        <v>6.7104078829999997E-2</v>
      </c>
      <c r="F73" s="41">
        <f t="shared" ref="F73" si="41">E73</f>
        <v>6.7104078829999997E-2</v>
      </c>
      <c r="G73" s="55">
        <f t="shared" ref="G73" si="42">D73</f>
        <v>-0.9977458119</v>
      </c>
      <c r="H73" s="55">
        <f t="shared" ref="H73" si="43">-C73</f>
        <v>-5.5788748430000003E-4</v>
      </c>
      <c r="I73" s="69"/>
      <c r="J73" s="69">
        <f t="shared" si="39"/>
        <v>183.84767249835616</v>
      </c>
      <c r="K73" s="9">
        <f t="shared" si="40"/>
        <v>-3.1964600370430536E-2</v>
      </c>
      <c r="L73" s="48"/>
    </row>
    <row r="74" spans="1:12" ht="13.15" customHeight="1">
      <c r="A74" s="40" t="s">
        <v>91</v>
      </c>
      <c r="B74" s="57" t="s">
        <v>79</v>
      </c>
      <c r="C74" s="41">
        <v>5.5788748430000003E-4</v>
      </c>
      <c r="D74" s="41">
        <v>-0.99812537430000003</v>
      </c>
      <c r="E74" s="41">
        <v>6.1200257389999999E-2</v>
      </c>
      <c r="F74" s="41">
        <f t="shared" ref="F74" si="44">E74</f>
        <v>6.1200257389999999E-2</v>
      </c>
      <c r="G74" s="55">
        <f t="shared" ref="G74" si="45">D74</f>
        <v>-0.99812537430000003</v>
      </c>
      <c r="H74" s="55">
        <f t="shared" ref="H74" si="46">-C74</f>
        <v>-5.5788748430000003E-4</v>
      </c>
      <c r="I74" s="36"/>
      <c r="J74" s="69">
        <f t="shared" si="39"/>
        <v>183.50870954407262</v>
      </c>
      <c r="K74" s="9">
        <f t="shared" si="40"/>
        <v>-3.1964599223436627E-2</v>
      </c>
      <c r="L74" s="48"/>
    </row>
    <row r="75" spans="1:12" ht="13.15" customHeight="1">
      <c r="A75" s="2" t="s">
        <v>15</v>
      </c>
      <c r="B75" s="57" t="s">
        <v>80</v>
      </c>
      <c r="C75" s="2"/>
      <c r="D75" s="2"/>
      <c r="E75" s="2"/>
      <c r="F75" s="2"/>
      <c r="G75" s="2"/>
      <c r="H75" s="2"/>
      <c r="I75" s="3"/>
      <c r="J75" s="3"/>
      <c r="K75" s="3"/>
      <c r="L75" s="48"/>
    </row>
    <row r="76" spans="1:12" ht="13.15" customHeight="1">
      <c r="A76" s="2" t="s">
        <v>17</v>
      </c>
      <c r="B76" s="33" t="s">
        <v>81</v>
      </c>
      <c r="C76" s="34"/>
      <c r="D76" s="34"/>
      <c r="E76" s="3"/>
      <c r="F76" s="3"/>
      <c r="G76" s="3"/>
      <c r="H76" s="3"/>
      <c r="I76" s="3"/>
      <c r="J76" s="3"/>
      <c r="K76" s="3"/>
      <c r="L76" s="48"/>
    </row>
    <row r="77" spans="1:12" ht="13.15" customHeight="1">
      <c r="A77" s="2"/>
      <c r="B77" s="34"/>
      <c r="C77" s="34"/>
      <c r="D77" s="34"/>
      <c r="E77" s="3"/>
      <c r="F77" s="3"/>
      <c r="G77" s="3"/>
      <c r="H77" s="3"/>
      <c r="I77" s="3"/>
      <c r="J77" s="3"/>
      <c r="K77" s="3"/>
      <c r="L77" s="48"/>
    </row>
    <row r="78" spans="1:12" ht="13.1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48"/>
    </row>
    <row r="79" spans="1:12" ht="13.1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49"/>
    </row>
    <row r="80" spans="1:12" ht="13.15" customHeight="1">
      <c r="A80" s="28"/>
      <c r="B80" s="15" t="s">
        <v>59</v>
      </c>
      <c r="C80" s="21"/>
      <c r="D80" s="25"/>
      <c r="E80" s="6"/>
      <c r="F80" s="6"/>
      <c r="G80" s="6"/>
      <c r="H80" s="6"/>
      <c r="I80" s="6"/>
      <c r="J80" s="6"/>
      <c r="K80" s="3"/>
      <c r="L80" s="49"/>
    </row>
    <row r="81" spans="1:12" ht="13.15" customHeight="1" thickBot="1">
      <c r="A81" s="20"/>
      <c r="B81" s="5" t="s">
        <v>52</v>
      </c>
      <c r="C81" s="17" t="s">
        <v>36</v>
      </c>
      <c r="D81" s="5" t="s">
        <v>60</v>
      </c>
      <c r="E81" s="22"/>
      <c r="F81" s="22"/>
      <c r="G81" s="3"/>
      <c r="H81" s="3"/>
      <c r="I81" s="3"/>
      <c r="J81" s="3"/>
      <c r="K81" s="3"/>
      <c r="L81" s="49"/>
    </row>
    <row r="82" spans="1:12" ht="13.15" customHeight="1" thickTop="1">
      <c r="A82" s="4" t="s">
        <v>16</v>
      </c>
      <c r="B82" s="46">
        <f>(E49-E29+F50-F38)/2</f>
        <v>3994484.9999509999</v>
      </c>
      <c r="C82" s="24">
        <f>3994500-15</f>
        <v>3994485</v>
      </c>
      <c r="D82" s="6">
        <f t="shared" ref="D82:D87" si="47">C82-B82</f>
        <v>4.9000140279531479E-5</v>
      </c>
      <c r="E82" s="23"/>
      <c r="F82" s="23"/>
      <c r="G82" s="13"/>
      <c r="H82" s="13"/>
      <c r="I82" s="3"/>
      <c r="J82" s="3"/>
      <c r="K82" s="3"/>
      <c r="L82" s="49"/>
    </row>
    <row r="83" spans="1:12" ht="13.15" customHeight="1">
      <c r="A83" s="2" t="s">
        <v>34</v>
      </c>
      <c r="B83" s="31">
        <f>H133</f>
        <v>57656.010417703546</v>
      </c>
      <c r="C83" s="26">
        <v>57656</v>
      </c>
      <c r="D83" s="3">
        <f t="shared" si="47"/>
        <v>-1.041770354640903E-2</v>
      </c>
      <c r="E83" s="22"/>
      <c r="F83" s="22"/>
      <c r="G83" s="3"/>
      <c r="H83" s="3"/>
      <c r="I83" s="3"/>
      <c r="J83" s="3"/>
      <c r="K83" s="3"/>
      <c r="L83" s="49"/>
    </row>
    <row r="84" spans="1:12" ht="13.15" customHeight="1">
      <c r="A84" s="2" t="s">
        <v>35</v>
      </c>
      <c r="B84" s="31">
        <f>H167</f>
        <v>56008.017438321229</v>
      </c>
      <c r="C84" s="26">
        <v>56008</v>
      </c>
      <c r="D84" s="3">
        <f t="shared" si="47"/>
        <v>-1.7438321228837594E-2</v>
      </c>
      <c r="E84" s="22"/>
      <c r="F84" s="22"/>
      <c r="G84" s="3"/>
      <c r="H84" s="3"/>
      <c r="I84" s="3"/>
      <c r="J84" s="3"/>
      <c r="K84" s="3"/>
      <c r="L84" s="49"/>
    </row>
    <row r="85" spans="1:12" ht="13.15" customHeight="1">
      <c r="A85" s="3" t="s">
        <v>62</v>
      </c>
      <c r="B85" s="29">
        <f>D49-D29</f>
        <v>3994485</v>
      </c>
      <c r="C85" s="24">
        <f>3994500-15</f>
        <v>3994485</v>
      </c>
      <c r="D85" s="3">
        <f t="shared" si="47"/>
        <v>0</v>
      </c>
      <c r="E85" s="22"/>
      <c r="F85" s="22"/>
      <c r="G85" s="3"/>
      <c r="H85" s="3"/>
      <c r="I85" s="3"/>
      <c r="J85" s="3"/>
      <c r="K85" s="3"/>
      <c r="L85" s="49"/>
    </row>
    <row r="86" spans="1:12" ht="13.15" customHeight="1">
      <c r="A86" s="3" t="s">
        <v>63</v>
      </c>
      <c r="B86" s="29">
        <f>C50-C38</f>
        <v>3994484.9999020002</v>
      </c>
      <c r="C86" s="24">
        <f>3994500-30+15</f>
        <v>3994485</v>
      </c>
      <c r="D86" s="3">
        <f t="shared" si="47"/>
        <v>9.799981489777565E-5</v>
      </c>
      <c r="E86" s="22"/>
      <c r="F86" s="22"/>
      <c r="G86" s="3"/>
      <c r="H86" s="3"/>
      <c r="I86" s="3"/>
      <c r="J86" s="3"/>
      <c r="K86" s="3"/>
      <c r="L86" s="49"/>
    </row>
    <row r="87" spans="1:12" ht="13.15" customHeight="1">
      <c r="A87" s="18" t="s">
        <v>47</v>
      </c>
      <c r="B87" s="32">
        <v>80</v>
      </c>
      <c r="C87" s="27">
        <v>80</v>
      </c>
      <c r="D87" s="3">
        <f t="shared" si="47"/>
        <v>0</v>
      </c>
      <c r="E87" s="22"/>
      <c r="F87" s="22"/>
      <c r="G87" s="3"/>
      <c r="H87" s="3"/>
      <c r="I87" s="3"/>
      <c r="J87" s="3"/>
      <c r="K87" s="3"/>
      <c r="L87" s="49"/>
    </row>
    <row r="88" spans="1:12" ht="13.15" customHeight="1">
      <c r="A88" s="2" t="s">
        <v>0</v>
      </c>
      <c r="B88" s="2">
        <v>1.44963</v>
      </c>
      <c r="C88" s="2"/>
      <c r="D88" s="2"/>
      <c r="E88" s="2"/>
      <c r="F88" s="2"/>
      <c r="G88" s="2"/>
      <c r="H88" s="2"/>
      <c r="I88" s="2"/>
      <c r="J88" s="2"/>
      <c r="K88" s="2"/>
    </row>
    <row r="89" spans="1:12" ht="13.15" customHeight="1">
      <c r="B89" s="3"/>
      <c r="C89" s="3"/>
      <c r="D89" s="3"/>
      <c r="E89" s="12" t="s">
        <v>55</v>
      </c>
      <c r="F89" s="12"/>
      <c r="G89" s="12"/>
      <c r="H89" s="2"/>
      <c r="I89" s="3"/>
      <c r="J89" s="3"/>
      <c r="K89" s="3"/>
    </row>
    <row r="90" spans="1:12" ht="13.15" customHeight="1">
      <c r="A90" s="7" t="s">
        <v>58</v>
      </c>
      <c r="B90" s="3"/>
      <c r="C90" s="3"/>
      <c r="D90" s="3"/>
      <c r="E90" s="2"/>
      <c r="F90" s="2"/>
      <c r="G90" s="2"/>
      <c r="H90" s="2"/>
      <c r="I90" s="2"/>
      <c r="J90" s="2"/>
      <c r="K90" s="3"/>
    </row>
    <row r="91" spans="1:12" ht="13.15" customHeight="1">
      <c r="A91" s="51" t="s">
        <v>76</v>
      </c>
      <c r="B91" s="3"/>
      <c r="C91" s="3"/>
      <c r="D91" s="3"/>
      <c r="E91" s="3">
        <v>0</v>
      </c>
      <c r="F91" s="3">
        <v>4580</v>
      </c>
      <c r="G91" s="3">
        <v>0</v>
      </c>
      <c r="H91" s="2"/>
      <c r="I91" s="2"/>
      <c r="J91" s="2"/>
      <c r="K91" s="3"/>
    </row>
    <row r="92" spans="1:12" ht="13.15" customHeight="1">
      <c r="A92" s="51" t="s">
        <v>73</v>
      </c>
      <c r="B92" s="3"/>
      <c r="C92" s="3"/>
      <c r="D92" s="3"/>
      <c r="E92" s="3">
        <v>0</v>
      </c>
      <c r="F92" s="3">
        <v>0</v>
      </c>
      <c r="G92" s="3">
        <v>0</v>
      </c>
      <c r="H92" s="2"/>
      <c r="I92" s="2"/>
      <c r="J92" s="2"/>
      <c r="K92" s="3"/>
    </row>
    <row r="93" spans="1:12" ht="13.15" customHeight="1">
      <c r="A93" s="51" t="s">
        <v>72</v>
      </c>
      <c r="B93" s="3"/>
      <c r="C93" s="3"/>
      <c r="D93" s="3"/>
      <c r="E93" s="3">
        <v>4580</v>
      </c>
      <c r="F93" s="3">
        <v>0</v>
      </c>
      <c r="G93" s="3">
        <v>0</v>
      </c>
      <c r="H93" s="2"/>
      <c r="I93" s="2"/>
      <c r="J93" s="2"/>
      <c r="K93" s="3"/>
    </row>
    <row r="94" spans="1:12" ht="13.15" customHeight="1">
      <c r="A94" s="51" t="s">
        <v>80</v>
      </c>
      <c r="B94" s="3"/>
      <c r="C94" s="3"/>
      <c r="D94" s="3"/>
      <c r="E94" s="3">
        <v>4000000</v>
      </c>
      <c r="F94" s="3">
        <v>0</v>
      </c>
      <c r="G94" s="3">
        <v>0</v>
      </c>
      <c r="H94" s="2"/>
      <c r="I94" s="2"/>
      <c r="J94" s="2"/>
      <c r="K94" s="3"/>
    </row>
    <row r="95" spans="1:12" ht="13.15" customHeight="1">
      <c r="A95" s="51" t="s">
        <v>81</v>
      </c>
      <c r="B95" s="3"/>
      <c r="C95" s="3"/>
      <c r="D95" s="3"/>
      <c r="E95" s="3">
        <v>0</v>
      </c>
      <c r="F95" s="3">
        <v>4000000</v>
      </c>
      <c r="G95" s="3">
        <v>0</v>
      </c>
      <c r="H95" s="2"/>
      <c r="I95" s="2"/>
      <c r="J95" s="2"/>
      <c r="K95" s="3"/>
    </row>
    <row r="96" spans="1:12" ht="13.15" customHeight="1">
      <c r="A96" s="51" t="s">
        <v>82</v>
      </c>
      <c r="B96" s="3"/>
      <c r="C96" s="3"/>
      <c r="D96" s="3"/>
      <c r="E96" s="3">
        <v>-22692</v>
      </c>
      <c r="F96" s="3">
        <v>0</v>
      </c>
      <c r="G96" s="3">
        <v>0</v>
      </c>
      <c r="H96" s="2"/>
      <c r="I96" s="2"/>
      <c r="J96" s="2"/>
      <c r="K96" s="3"/>
    </row>
    <row r="97" spans="1:11" ht="13.15" customHeight="1">
      <c r="A97" s="51" t="s">
        <v>74</v>
      </c>
      <c r="B97" s="3"/>
      <c r="C97" s="3"/>
      <c r="D97" s="3"/>
      <c r="E97" s="3">
        <v>-20122</v>
      </c>
      <c r="F97" s="3">
        <v>0</v>
      </c>
      <c r="G97" s="3">
        <v>0</v>
      </c>
      <c r="H97" s="2"/>
      <c r="I97" s="2"/>
      <c r="J97" s="2"/>
      <c r="K97" s="3"/>
    </row>
    <row r="98" spans="1:11" ht="13.15" customHeight="1">
      <c r="A98" s="51" t="s">
        <v>75</v>
      </c>
      <c r="B98" s="3"/>
      <c r="C98" s="3"/>
      <c r="D98" s="3"/>
      <c r="E98" s="3">
        <v>-3831</v>
      </c>
      <c r="F98" s="3">
        <v>0</v>
      </c>
      <c r="G98" s="3">
        <v>0</v>
      </c>
      <c r="H98" s="2"/>
      <c r="I98" s="2"/>
      <c r="J98" s="2"/>
      <c r="K98" s="3"/>
    </row>
    <row r="99" spans="1:11" ht="13.15" customHeight="1">
      <c r="A99" s="51" t="s">
        <v>78</v>
      </c>
      <c r="B99" s="3"/>
      <c r="C99" s="3"/>
      <c r="D99" s="3"/>
      <c r="E99" s="3">
        <v>0</v>
      </c>
      <c r="F99" s="3">
        <v>-3831</v>
      </c>
      <c r="G99" s="3">
        <v>0</v>
      </c>
      <c r="H99" s="2"/>
      <c r="I99" s="2"/>
      <c r="J99" s="2"/>
      <c r="K99" s="3"/>
    </row>
    <row r="100" spans="1:11" ht="13.15" customHeight="1">
      <c r="A100" s="51" t="s">
        <v>77</v>
      </c>
      <c r="B100" s="3"/>
      <c r="C100" s="3"/>
      <c r="D100" s="3"/>
      <c r="E100" s="3">
        <v>0</v>
      </c>
      <c r="F100" s="3">
        <v>-20122</v>
      </c>
      <c r="G100" s="3">
        <v>0</v>
      </c>
      <c r="H100" s="2"/>
      <c r="I100" s="2"/>
      <c r="J100" s="2"/>
      <c r="K100" s="3"/>
    </row>
    <row r="101" spans="1:11" ht="13.15" customHeight="1">
      <c r="A101" s="51" t="s">
        <v>79</v>
      </c>
      <c r="B101" s="3"/>
      <c r="C101" s="3"/>
      <c r="D101" s="3"/>
      <c r="E101" s="3">
        <v>0</v>
      </c>
      <c r="F101" s="3">
        <v>-22692</v>
      </c>
      <c r="G101" s="3">
        <v>0</v>
      </c>
      <c r="H101" s="3"/>
      <c r="I101" s="3"/>
      <c r="J101" s="3"/>
      <c r="K101" s="3"/>
    </row>
    <row r="102" spans="1:11" ht="13.15" customHeight="1">
      <c r="A102" s="2"/>
    </row>
    <row r="104" spans="1:11" ht="24.75" customHeight="1" thickBot="1">
      <c r="A104" s="19" t="s">
        <v>28</v>
      </c>
      <c r="B104" s="19" t="s">
        <v>2</v>
      </c>
      <c r="C104" s="19" t="s">
        <v>1</v>
      </c>
      <c r="D104" s="19" t="s">
        <v>3</v>
      </c>
      <c r="E104" s="19" t="s">
        <v>4</v>
      </c>
      <c r="F104" s="19" t="s">
        <v>5</v>
      </c>
      <c r="G104" s="19" t="s">
        <v>6</v>
      </c>
      <c r="H104" s="19" t="s">
        <v>20</v>
      </c>
      <c r="I104" s="19" t="s">
        <v>29</v>
      </c>
      <c r="J104" s="19" t="s">
        <v>21</v>
      </c>
    </row>
    <row r="105" spans="1:11" ht="13.15" customHeight="1" thickTop="1">
      <c r="A105" s="11" t="s">
        <v>71</v>
      </c>
      <c r="B105" s="4"/>
      <c r="C105" s="4"/>
      <c r="D105" s="4"/>
      <c r="E105" s="4"/>
      <c r="F105" s="4"/>
      <c r="G105" s="4"/>
      <c r="H105" s="4"/>
      <c r="I105" s="4"/>
      <c r="J105" s="4"/>
    </row>
    <row r="106" spans="1:11" ht="13.15" customHeight="1">
      <c r="A106" s="7" t="s">
        <v>7</v>
      </c>
      <c r="B106" s="2"/>
      <c r="C106" s="2"/>
      <c r="D106" s="2"/>
      <c r="E106" s="2"/>
      <c r="F106" s="2"/>
      <c r="G106" s="2"/>
      <c r="H106" s="2"/>
      <c r="I106" s="2"/>
      <c r="J106" s="2"/>
    </row>
    <row r="107" spans="1:11" ht="13.15" customHeight="1">
      <c r="B107" s="2"/>
      <c r="C107" s="2"/>
      <c r="D107" s="2"/>
      <c r="E107" s="10" t="s">
        <v>11</v>
      </c>
      <c r="F107" s="2"/>
      <c r="G107" s="2"/>
      <c r="H107" s="2"/>
      <c r="I107" s="2"/>
      <c r="J107" s="2"/>
    </row>
    <row r="108" spans="1:11" ht="13.15" customHeight="1">
      <c r="A108" s="2"/>
      <c r="B108" s="3"/>
      <c r="C108" s="3"/>
      <c r="D108" s="3"/>
      <c r="E108" s="2"/>
      <c r="F108" s="2"/>
      <c r="G108" s="2"/>
      <c r="H108" s="2"/>
      <c r="I108" s="2"/>
      <c r="J108" s="2"/>
    </row>
    <row r="109" spans="1:11" ht="13.15" customHeight="1">
      <c r="A109" s="3">
        <f>G$50</f>
        <v>-80</v>
      </c>
      <c r="B109" s="3">
        <f>E$50</f>
        <v>-200</v>
      </c>
      <c r="C109" s="3">
        <f>$F$50</f>
        <v>3999468.1</v>
      </c>
      <c r="D109" s="3" t="s">
        <v>17</v>
      </c>
      <c r="E109" s="2"/>
      <c r="F109" s="2"/>
      <c r="G109" s="2"/>
      <c r="H109" s="2"/>
      <c r="I109" s="2"/>
      <c r="J109" s="2"/>
    </row>
    <row r="110" spans="1:11" ht="13.15" customHeight="1">
      <c r="A110" s="3">
        <f>G$38</f>
        <v>-80</v>
      </c>
      <c r="B110" s="3">
        <f>E$38</f>
        <v>-200</v>
      </c>
      <c r="C110" s="3">
        <f>$F$38</f>
        <v>4983.1000979999999</v>
      </c>
      <c r="D110" s="3" t="s">
        <v>12</v>
      </c>
      <c r="E110" s="3"/>
      <c r="F110" s="3"/>
      <c r="G110" s="8">
        <v>0</v>
      </c>
      <c r="H110" s="3"/>
      <c r="I110" s="3"/>
      <c r="J110" s="3"/>
    </row>
    <row r="111" spans="1:11" ht="13.15" customHeight="1">
      <c r="A111" s="3">
        <f>G$38</f>
        <v>-80</v>
      </c>
      <c r="B111" s="3">
        <f>E$38</f>
        <v>-200</v>
      </c>
      <c r="C111" s="3">
        <f>C110-100</f>
        <v>4883.1000979999999</v>
      </c>
      <c r="D111" s="3" t="s">
        <v>12</v>
      </c>
      <c r="E111" s="3">
        <f t="shared" ref="E111:E118" si="48">((A111-A110)^2+(C111-C110)^2+(B111-B110)^2)^0.5</f>
        <v>100</v>
      </c>
      <c r="F111" s="2">
        <v>1.44963</v>
      </c>
      <c r="G111" s="8">
        <f t="shared" ref="G111:G118" si="49">E111*F111</f>
        <v>144.96299999999999</v>
      </c>
      <c r="H111" s="3"/>
      <c r="I111" s="3"/>
      <c r="J111" s="3"/>
    </row>
    <row r="112" spans="1:11" ht="13.15" customHeight="1">
      <c r="A112" s="3">
        <f>G$38</f>
        <v>-80</v>
      </c>
      <c r="B112" s="3">
        <f>E$38</f>
        <v>-200</v>
      </c>
      <c r="C112" s="3">
        <f>C111-100</f>
        <v>4783.1000979999999</v>
      </c>
      <c r="D112" s="3" t="s">
        <v>12</v>
      </c>
      <c r="E112" s="3">
        <f t="shared" si="48"/>
        <v>100</v>
      </c>
      <c r="F112" s="2">
        <v>1.44963</v>
      </c>
      <c r="G112" s="8">
        <f t="shared" si="49"/>
        <v>144.96299999999999</v>
      </c>
      <c r="H112" s="3"/>
      <c r="I112" s="3"/>
      <c r="J112" s="3"/>
    </row>
    <row r="113" spans="1:10" ht="13.15" customHeight="1">
      <c r="A113" s="3">
        <f>G$38</f>
        <v>-80</v>
      </c>
      <c r="B113" s="3">
        <f>E$38</f>
        <v>-200</v>
      </c>
      <c r="C113" s="3">
        <f>C112-20</f>
        <v>4763.1000979999999</v>
      </c>
      <c r="D113" s="3" t="s">
        <v>13</v>
      </c>
      <c r="E113" s="3">
        <f t="shared" si="48"/>
        <v>20</v>
      </c>
      <c r="F113" s="9">
        <v>1</v>
      </c>
      <c r="G113" s="8">
        <f t="shared" si="49"/>
        <v>20</v>
      </c>
      <c r="H113" s="3"/>
      <c r="I113" s="3"/>
      <c r="J113" s="3"/>
    </row>
    <row r="114" spans="1:10" ht="13.15" customHeight="1">
      <c r="A114" s="3">
        <f>G$38</f>
        <v>-80</v>
      </c>
      <c r="B114" s="3">
        <f>E$38</f>
        <v>-200</v>
      </c>
      <c r="C114" s="3">
        <f>C113-100</f>
        <v>4663.1000979999999</v>
      </c>
      <c r="D114" s="3" t="s">
        <v>13</v>
      </c>
      <c r="E114" s="3">
        <f t="shared" si="48"/>
        <v>100</v>
      </c>
      <c r="F114" s="2">
        <v>1.44963</v>
      </c>
      <c r="G114" s="8">
        <f t="shared" si="49"/>
        <v>144.96299999999999</v>
      </c>
      <c r="H114" s="3"/>
      <c r="I114" s="3"/>
      <c r="J114" s="3"/>
    </row>
    <row r="115" spans="1:10" ht="13.15" customHeight="1">
      <c r="A115" s="3">
        <f>G$34</f>
        <v>-82.923202509999996</v>
      </c>
      <c r="B115" s="3">
        <f>E$34</f>
        <v>-202.62731930000001</v>
      </c>
      <c r="C115" s="3">
        <f>F$34</f>
        <v>-183.88632200000001</v>
      </c>
      <c r="D115" s="3" t="s">
        <v>18</v>
      </c>
      <c r="E115" s="3">
        <f t="shared" si="48"/>
        <v>4846.9880135589392</v>
      </c>
      <c r="F115" s="9">
        <v>1</v>
      </c>
      <c r="G115" s="8">
        <f t="shared" si="49"/>
        <v>4846.9880135589392</v>
      </c>
      <c r="H115" s="3"/>
      <c r="I115" s="3"/>
      <c r="J115" s="3"/>
    </row>
    <row r="116" spans="1:10" ht="13.15" customHeight="1">
      <c r="A116" s="3">
        <f>G$35</f>
        <v>-94.586524960000006</v>
      </c>
      <c r="B116" s="3">
        <f>E$35</f>
        <v>-19740.996090000001</v>
      </c>
      <c r="C116" s="3">
        <f>F$35</f>
        <v>-174.3605957</v>
      </c>
      <c r="D116" s="3" t="s">
        <v>30</v>
      </c>
      <c r="E116" s="3">
        <f t="shared" si="48"/>
        <v>19538.374573961293</v>
      </c>
      <c r="F116" s="9">
        <v>1</v>
      </c>
      <c r="G116" s="8">
        <f t="shared" si="49"/>
        <v>19538.374573961293</v>
      </c>
      <c r="H116" s="3"/>
      <c r="I116" s="3"/>
      <c r="J116" s="3"/>
    </row>
    <row r="117" spans="1:10" ht="13.15" customHeight="1">
      <c r="A117" s="3">
        <f>G$36</f>
        <v>-84.214904790000006</v>
      </c>
      <c r="B117" s="3">
        <f>E$36</f>
        <v>-3589.0969239999999</v>
      </c>
      <c r="C117" s="3">
        <f>F$36</f>
        <v>-530.00018309999996</v>
      </c>
      <c r="D117" s="3" t="s">
        <v>31</v>
      </c>
      <c r="E117" s="3">
        <f t="shared" si="48"/>
        <v>16155.817334794998</v>
      </c>
      <c r="F117" s="9">
        <v>1</v>
      </c>
      <c r="G117" s="8">
        <f t="shared" si="49"/>
        <v>16155.817334794998</v>
      </c>
      <c r="H117" s="3"/>
      <c r="I117" s="3"/>
      <c r="J117" s="3"/>
    </row>
    <row r="118" spans="1:10" ht="13.15" customHeight="1">
      <c r="A118" s="3">
        <f>G$37</f>
        <v>-94.137283330000002</v>
      </c>
      <c r="B118" s="3">
        <f>E$37</f>
        <v>-20207.70117</v>
      </c>
      <c r="C118" s="3">
        <f>F$37</f>
        <v>-627.33020020000004</v>
      </c>
      <c r="D118" s="3" t="s">
        <v>45</v>
      </c>
      <c r="E118" s="3">
        <f t="shared" si="48"/>
        <v>16618.892221534916</v>
      </c>
      <c r="F118" s="9">
        <v>1</v>
      </c>
      <c r="G118" s="8">
        <f t="shared" si="49"/>
        <v>16618.892221534916</v>
      </c>
      <c r="H118" s="3"/>
      <c r="I118" s="3"/>
      <c r="J118" s="3"/>
    </row>
    <row r="119" spans="1:10" ht="13.15" customHeight="1">
      <c r="A119" s="3"/>
      <c r="B119" s="3"/>
      <c r="C119" s="3"/>
      <c r="D119" s="3"/>
      <c r="E119" s="3"/>
      <c r="F119" s="9"/>
      <c r="G119" s="3">
        <f>SUM(G111:G118)</f>
        <v>57614.961143850145</v>
      </c>
      <c r="H119" s="2"/>
      <c r="I119" s="2"/>
      <c r="J119" s="2"/>
    </row>
    <row r="120" spans="1:10" ht="13.15" customHeight="1">
      <c r="A120" s="3"/>
      <c r="B120" s="3"/>
      <c r="C120" s="3"/>
      <c r="D120" s="3"/>
      <c r="E120" s="3"/>
      <c r="F120" s="9"/>
      <c r="G120" s="3"/>
      <c r="H120" s="3"/>
      <c r="I120" s="3"/>
      <c r="J120" s="3"/>
    </row>
    <row r="121" spans="1:10" ht="13.15" customHeight="1">
      <c r="A121" s="8"/>
      <c r="B121" s="8"/>
      <c r="C121" s="8"/>
      <c r="D121" s="2"/>
      <c r="E121" s="10" t="s">
        <v>8</v>
      </c>
      <c r="F121" s="9"/>
      <c r="G121" s="3"/>
      <c r="H121" s="3"/>
      <c r="I121" s="3"/>
      <c r="J121" s="3"/>
    </row>
    <row r="122" spans="1:10" ht="13.15" customHeight="1">
      <c r="A122" s="8">
        <f>G$49</f>
        <v>-80</v>
      </c>
      <c r="B122" s="8">
        <f>$E$49</f>
        <v>3999498</v>
      </c>
      <c r="C122" s="8">
        <v>-200</v>
      </c>
      <c r="D122" s="3" t="s">
        <v>15</v>
      </c>
      <c r="E122" s="10"/>
      <c r="F122" s="9"/>
      <c r="G122" s="3"/>
      <c r="H122" s="3"/>
      <c r="I122" s="3"/>
      <c r="J122" s="3"/>
    </row>
    <row r="123" spans="1:10" ht="13.15" customHeight="1">
      <c r="A123" s="8">
        <f>G$29</f>
        <v>-80</v>
      </c>
      <c r="B123" s="3">
        <f>$E$29</f>
        <v>5013</v>
      </c>
      <c r="C123" s="8">
        <f>F$29</f>
        <v>-200</v>
      </c>
      <c r="D123" s="3" t="s">
        <v>9</v>
      </c>
      <c r="E123" s="3"/>
      <c r="F123" s="9"/>
      <c r="G123" s="8">
        <v>0</v>
      </c>
      <c r="H123" s="3"/>
      <c r="I123" s="3"/>
      <c r="J123" s="3"/>
    </row>
    <row r="124" spans="1:10" ht="13.15" customHeight="1">
      <c r="A124" s="8">
        <f>G$29</f>
        <v>-80</v>
      </c>
      <c r="B124" s="3">
        <f>B123-100</f>
        <v>4913</v>
      </c>
      <c r="C124" s="8">
        <f>F$29</f>
        <v>-200</v>
      </c>
      <c r="D124" s="3" t="s">
        <v>9</v>
      </c>
      <c r="E124" s="3">
        <f t="shared" ref="E124:E132" si="50">((A124-A123)^2+(C124-C123)^2+(B124-B123)^2)^0.5</f>
        <v>100</v>
      </c>
      <c r="F124" s="2">
        <v>1.44963</v>
      </c>
      <c r="G124" s="8">
        <f t="shared" ref="G124:G132" si="51">E124*F124</f>
        <v>144.96299999999999</v>
      </c>
      <c r="H124" s="3"/>
      <c r="I124" s="3"/>
      <c r="J124" s="3"/>
    </row>
    <row r="125" spans="1:10" ht="13.15" customHeight="1">
      <c r="A125" s="8">
        <f>G$29</f>
        <v>-80</v>
      </c>
      <c r="B125" s="3">
        <f>B124-100</f>
        <v>4813</v>
      </c>
      <c r="C125" s="8">
        <f>F$29</f>
        <v>-200</v>
      </c>
      <c r="D125" s="3" t="s">
        <v>9</v>
      </c>
      <c r="E125" s="3">
        <f t="shared" si="50"/>
        <v>100</v>
      </c>
      <c r="F125" s="2">
        <v>1.44963</v>
      </c>
      <c r="G125" s="8">
        <f t="shared" si="51"/>
        <v>144.96299999999999</v>
      </c>
      <c r="H125" s="3"/>
      <c r="I125" s="3"/>
      <c r="J125" s="3"/>
    </row>
    <row r="126" spans="1:10" ht="13.15" customHeight="1">
      <c r="A126" s="8">
        <f>G$29</f>
        <v>-80</v>
      </c>
      <c r="B126" s="3">
        <f>B125-20</f>
        <v>4793</v>
      </c>
      <c r="C126" s="8">
        <f>F$29</f>
        <v>-200</v>
      </c>
      <c r="D126" s="3" t="s">
        <v>10</v>
      </c>
      <c r="E126" s="3">
        <f t="shared" si="50"/>
        <v>20</v>
      </c>
      <c r="F126" s="9">
        <v>1</v>
      </c>
      <c r="G126" s="8">
        <f t="shared" si="51"/>
        <v>20</v>
      </c>
      <c r="H126" s="3"/>
      <c r="I126" s="3"/>
      <c r="J126" s="3"/>
    </row>
    <row r="127" spans="1:10" ht="13.15" customHeight="1">
      <c r="A127" s="8">
        <f>G$29</f>
        <v>-80</v>
      </c>
      <c r="B127" s="3">
        <f>B126-100</f>
        <v>4693</v>
      </c>
      <c r="C127" s="8">
        <f>F$29</f>
        <v>-200</v>
      </c>
      <c r="D127" s="3" t="s">
        <v>10</v>
      </c>
      <c r="E127" s="3">
        <f t="shared" si="50"/>
        <v>100</v>
      </c>
      <c r="F127" s="2">
        <v>1.44963</v>
      </c>
      <c r="G127" s="8">
        <f t="shared" si="51"/>
        <v>144.96299999999999</v>
      </c>
      <c r="H127" s="3"/>
      <c r="I127" s="3"/>
      <c r="J127" s="3"/>
    </row>
    <row r="128" spans="1:10" ht="13.15" customHeight="1">
      <c r="A128" s="8">
        <f>G$33</f>
        <v>-82.894950870000002</v>
      </c>
      <c r="B128" s="8">
        <f>E$33</f>
        <v>-136.6182709</v>
      </c>
      <c r="C128" s="8">
        <f>F$33</f>
        <v>-202.61747740000001</v>
      </c>
      <c r="D128" s="3" t="s">
        <v>25</v>
      </c>
      <c r="E128" s="3">
        <f t="shared" si="50"/>
        <v>4829.6198478285623</v>
      </c>
      <c r="F128" s="9">
        <v>1</v>
      </c>
      <c r="G128" s="8">
        <f t="shared" si="51"/>
        <v>4829.6198478285623</v>
      </c>
      <c r="H128" s="3"/>
      <c r="I128" s="3"/>
      <c r="J128" s="3"/>
    </row>
    <row r="129" spans="1:12" ht="13.15" customHeight="1">
      <c r="A129" s="8">
        <f>G$34</f>
        <v>-82.923202509999996</v>
      </c>
      <c r="B129" s="8">
        <f>E$34</f>
        <v>-202.62731930000001</v>
      </c>
      <c r="C129" s="8">
        <f>F$34</f>
        <v>-183.88632200000001</v>
      </c>
      <c r="D129" s="3" t="s">
        <v>18</v>
      </c>
      <c r="E129" s="3">
        <f t="shared" si="50"/>
        <v>68.615242121905069</v>
      </c>
      <c r="F129" s="2">
        <v>1.44963</v>
      </c>
      <c r="G129" s="8">
        <f t="shared" si="51"/>
        <v>99.466713437177248</v>
      </c>
      <c r="H129" s="3"/>
      <c r="I129" s="3"/>
      <c r="J129" s="3"/>
    </row>
    <row r="130" spans="1:12" ht="13.15" customHeight="1">
      <c r="A130" s="3">
        <f>G$35</f>
        <v>-94.586524960000006</v>
      </c>
      <c r="B130" s="3">
        <f>E$35</f>
        <v>-19740.996090000001</v>
      </c>
      <c r="C130" s="3">
        <f>F$35</f>
        <v>-174.3605957</v>
      </c>
      <c r="D130" s="3" t="s">
        <v>30</v>
      </c>
      <c r="E130" s="3">
        <f t="shared" si="50"/>
        <v>19538.374573961293</v>
      </c>
      <c r="F130" s="9">
        <v>1</v>
      </c>
      <c r="G130" s="8">
        <f t="shared" si="51"/>
        <v>19538.374573961293</v>
      </c>
      <c r="H130" s="3"/>
      <c r="I130" s="3"/>
      <c r="J130" s="3"/>
    </row>
    <row r="131" spans="1:12" ht="13.15" customHeight="1">
      <c r="A131" s="3">
        <f>G$36</f>
        <v>-84.214904790000006</v>
      </c>
      <c r="B131" s="3">
        <f>E$36</f>
        <v>-3589.0969239999999</v>
      </c>
      <c r="C131" s="3">
        <f>F$36</f>
        <v>-530.00018309999996</v>
      </c>
      <c r="D131" s="3" t="s">
        <v>31</v>
      </c>
      <c r="E131" s="3">
        <f t="shared" si="50"/>
        <v>16155.817334794998</v>
      </c>
      <c r="F131" s="9">
        <v>1</v>
      </c>
      <c r="G131" s="8">
        <f t="shared" si="51"/>
        <v>16155.817334794998</v>
      </c>
      <c r="H131" s="3"/>
      <c r="I131" s="3"/>
      <c r="J131" s="3"/>
    </row>
    <row r="132" spans="1:12" ht="13.15" customHeight="1">
      <c r="A132" s="3">
        <f>G$37</f>
        <v>-94.137283330000002</v>
      </c>
      <c r="B132" s="3">
        <f>E$37</f>
        <v>-20207.70117</v>
      </c>
      <c r="C132" s="3">
        <f>F$37</f>
        <v>-627.33020020000004</v>
      </c>
      <c r="D132" s="3" t="s">
        <v>45</v>
      </c>
      <c r="E132" s="3">
        <f t="shared" si="50"/>
        <v>16618.892221534916</v>
      </c>
      <c r="F132" s="9">
        <v>1</v>
      </c>
      <c r="G132" s="8">
        <f t="shared" si="51"/>
        <v>16618.892221534916</v>
      </c>
      <c r="H132" s="3"/>
      <c r="I132" s="3"/>
      <c r="J132" s="3"/>
    </row>
    <row r="133" spans="1:12" ht="13.15" customHeight="1">
      <c r="B133" s="3"/>
      <c r="C133" s="3"/>
      <c r="D133" s="3"/>
      <c r="E133" s="3"/>
      <c r="F133" s="3"/>
      <c r="G133" s="8">
        <f>SUM(G124:G132)</f>
        <v>57697.059691556948</v>
      </c>
      <c r="H133" s="10">
        <f>(G119+G133)/2</f>
        <v>57656.010417703546</v>
      </c>
      <c r="I133" s="10">
        <f>G133-G119</f>
        <v>82.098547706802492</v>
      </c>
      <c r="J133" s="10"/>
    </row>
    <row r="134" spans="1:12" ht="13.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2" ht="13.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2" ht="26.25" thickBot="1">
      <c r="A136" s="19" t="s">
        <v>28</v>
      </c>
      <c r="B136" s="19" t="s">
        <v>2</v>
      </c>
      <c r="C136" s="19" t="s">
        <v>1</v>
      </c>
      <c r="D136" s="19" t="s">
        <v>3</v>
      </c>
      <c r="E136" s="19" t="s">
        <v>4</v>
      </c>
      <c r="F136" s="19" t="s">
        <v>5</v>
      </c>
      <c r="G136" s="19" t="s">
        <v>6</v>
      </c>
      <c r="H136" s="19" t="s">
        <v>20</v>
      </c>
      <c r="I136" s="19" t="s">
        <v>29</v>
      </c>
      <c r="J136" s="19" t="s">
        <v>21</v>
      </c>
      <c r="K136" s="48"/>
      <c r="L136" s="48"/>
    </row>
    <row r="137" spans="1:12" ht="13.15" customHeight="1" thickTop="1">
      <c r="A137" s="11" t="s">
        <v>71</v>
      </c>
      <c r="B137" s="4"/>
      <c r="C137" s="4"/>
      <c r="D137" s="4"/>
      <c r="E137" s="4"/>
      <c r="F137" s="4"/>
      <c r="G137" s="4"/>
      <c r="H137" s="4"/>
      <c r="I137" s="4"/>
      <c r="J137" s="50"/>
      <c r="K137" s="48"/>
      <c r="L137" s="48"/>
    </row>
    <row r="138" spans="1:12" ht="13.15" customHeight="1">
      <c r="A138" s="7" t="s">
        <v>14</v>
      </c>
      <c r="B138" s="3"/>
      <c r="C138" s="3"/>
      <c r="D138" s="3"/>
      <c r="E138" s="3"/>
      <c r="F138" s="3"/>
      <c r="G138" s="9"/>
      <c r="H138" s="9"/>
      <c r="I138" s="3"/>
      <c r="J138" s="3"/>
      <c r="K138" s="48"/>
      <c r="L138" s="48"/>
    </row>
    <row r="139" spans="1:12" ht="13.15" customHeight="1">
      <c r="A139" s="3"/>
      <c r="B139" s="3"/>
      <c r="C139" s="3"/>
      <c r="D139" s="3"/>
      <c r="E139" s="3"/>
      <c r="F139" s="3"/>
      <c r="G139" s="9"/>
      <c r="H139" s="9"/>
      <c r="I139" s="3"/>
      <c r="J139" s="3"/>
      <c r="K139" s="48"/>
      <c r="L139" s="48"/>
    </row>
    <row r="140" spans="1:12" ht="13.15" customHeight="1">
      <c r="A140" s="3"/>
      <c r="B140" s="3"/>
      <c r="C140" s="3"/>
      <c r="D140" s="3"/>
      <c r="E140" s="10" t="s">
        <v>11</v>
      </c>
      <c r="F140" s="10"/>
      <c r="G140" s="9"/>
      <c r="H140" s="9"/>
      <c r="I140" s="3"/>
      <c r="J140" s="3"/>
      <c r="K140" s="48"/>
      <c r="L140" s="48"/>
    </row>
    <row r="141" spans="1:12" ht="13.15" customHeight="1">
      <c r="A141" s="3"/>
      <c r="B141" s="3"/>
      <c r="C141" s="3"/>
      <c r="D141" s="3"/>
      <c r="E141" s="3"/>
      <c r="F141" s="3"/>
      <c r="G141" s="9"/>
      <c r="H141" s="9"/>
      <c r="I141" s="3"/>
      <c r="J141" s="3"/>
      <c r="K141" s="48"/>
      <c r="L141" s="48"/>
    </row>
    <row r="142" spans="1:12" ht="13.15" customHeight="1">
      <c r="A142" s="8">
        <f>G$38</f>
        <v>-80</v>
      </c>
      <c r="B142" s="8">
        <f>E$38</f>
        <v>-200</v>
      </c>
      <c r="C142" s="3">
        <f>$F$38</f>
        <v>4983.1000979999999</v>
      </c>
      <c r="D142" s="3" t="s">
        <v>12</v>
      </c>
      <c r="E142" s="3"/>
      <c r="F142" s="3"/>
      <c r="G142" s="3">
        <v>0</v>
      </c>
      <c r="H142" s="9"/>
      <c r="I142" s="2"/>
      <c r="J142" s="3"/>
      <c r="K142" s="48"/>
      <c r="L142" s="48"/>
    </row>
    <row r="143" spans="1:12" ht="13.15" customHeight="1">
      <c r="A143" s="8">
        <f t="shared" ref="A143:A144" si="52">G$38</f>
        <v>-80</v>
      </c>
      <c r="B143" s="8">
        <f>E$38</f>
        <v>-200</v>
      </c>
      <c r="C143" s="3">
        <f>C142-100</f>
        <v>4883.1000979999999</v>
      </c>
      <c r="D143" s="3" t="s">
        <v>12</v>
      </c>
      <c r="E143" s="3">
        <f t="shared" ref="E143:E151" si="53">((A143-A142)^2+(C143-C142)^2+(B143-B142)^2)^0.5</f>
        <v>100</v>
      </c>
      <c r="F143" s="2">
        <v>1.44963</v>
      </c>
      <c r="G143" s="3">
        <f t="shared" ref="G143:G151" si="54">E143*F143</f>
        <v>144.96299999999999</v>
      </c>
      <c r="H143" s="3"/>
      <c r="I143" s="3"/>
      <c r="J143" s="2"/>
      <c r="K143" s="49"/>
      <c r="L143" s="48"/>
    </row>
    <row r="144" spans="1:12" ht="13.15" customHeight="1">
      <c r="A144" s="8">
        <f t="shared" si="52"/>
        <v>-80</v>
      </c>
      <c r="B144" s="8">
        <f>E$38</f>
        <v>-200</v>
      </c>
      <c r="C144" s="3">
        <f>C143-100</f>
        <v>4783.1000979999999</v>
      </c>
      <c r="D144" s="3" t="s">
        <v>12</v>
      </c>
      <c r="E144" s="3">
        <f t="shared" si="53"/>
        <v>100</v>
      </c>
      <c r="F144" s="2">
        <v>1.44963</v>
      </c>
      <c r="G144" s="3">
        <f t="shared" si="54"/>
        <v>144.96299999999999</v>
      </c>
      <c r="H144" s="3"/>
      <c r="I144" s="3"/>
      <c r="J144" s="2"/>
      <c r="K144" s="49"/>
      <c r="L144" s="48"/>
    </row>
    <row r="145" spans="1:12" ht="13.15" customHeight="1">
      <c r="A145" s="8">
        <f>G$39</f>
        <v>-80.011939999999996</v>
      </c>
      <c r="B145" s="8">
        <f>E$39</f>
        <v>-200</v>
      </c>
      <c r="C145" s="3">
        <f>C144-20</f>
        <v>4763.1000979999999</v>
      </c>
      <c r="D145" s="3" t="s">
        <v>13</v>
      </c>
      <c r="E145" s="3">
        <f t="shared" si="53"/>
        <v>20.000003564089681</v>
      </c>
      <c r="F145" s="9">
        <v>1</v>
      </c>
      <c r="G145" s="3">
        <f t="shared" si="54"/>
        <v>20.000003564089681</v>
      </c>
      <c r="H145" s="3"/>
      <c r="I145" s="3"/>
      <c r="J145" s="2"/>
      <c r="K145" s="49"/>
      <c r="L145" s="48"/>
    </row>
    <row r="146" spans="1:12" ht="13.15" customHeight="1">
      <c r="A146" s="8">
        <f>G$39</f>
        <v>-80.011939999999996</v>
      </c>
      <c r="B146" s="8">
        <f>E$39</f>
        <v>-200</v>
      </c>
      <c r="C146" s="3">
        <f>C145-100</f>
        <v>4663.1000979999999</v>
      </c>
      <c r="D146" s="3" t="s">
        <v>13</v>
      </c>
      <c r="E146" s="3">
        <f t="shared" si="53"/>
        <v>100</v>
      </c>
      <c r="F146" s="2">
        <v>1.44963</v>
      </c>
      <c r="G146" s="3">
        <f t="shared" si="54"/>
        <v>144.96299999999999</v>
      </c>
      <c r="H146" s="3"/>
      <c r="I146" s="3"/>
      <c r="J146" s="2"/>
      <c r="K146" s="49"/>
      <c r="L146" s="48"/>
    </row>
    <row r="147" spans="1:12" ht="13.15" customHeight="1">
      <c r="A147" s="8">
        <f>G$34</f>
        <v>-82.923202509999996</v>
      </c>
      <c r="B147" s="8">
        <f>E$34</f>
        <v>-202.62731930000001</v>
      </c>
      <c r="C147" s="8">
        <f>F$34</f>
        <v>-183.88632200000001</v>
      </c>
      <c r="D147" s="3" t="s">
        <v>18</v>
      </c>
      <c r="E147" s="3">
        <f t="shared" si="53"/>
        <v>4846.9880063726714</v>
      </c>
      <c r="F147" s="9">
        <v>1</v>
      </c>
      <c r="G147" s="3">
        <f t="shared" si="54"/>
        <v>4846.9880063726714</v>
      </c>
      <c r="H147" s="3"/>
      <c r="I147" s="3"/>
      <c r="J147" s="2"/>
      <c r="K147" s="49"/>
      <c r="L147" s="48"/>
    </row>
    <row r="148" spans="1:12" ht="13.15" customHeight="1">
      <c r="A148" s="8">
        <f>G$42</f>
        <v>-82.933525090000003</v>
      </c>
      <c r="B148" s="8">
        <f>E$42</f>
        <v>-183.99006650000001</v>
      </c>
      <c r="C148" s="8">
        <f>F$42</f>
        <v>-249.81860349999999</v>
      </c>
      <c r="D148" s="3" t="s">
        <v>27</v>
      </c>
      <c r="E148" s="3">
        <f t="shared" si="53"/>
        <v>68.51578681064683</v>
      </c>
      <c r="F148" s="2">
        <v>1.44963</v>
      </c>
      <c r="G148" s="3">
        <f t="shared" si="54"/>
        <v>99.322540034317967</v>
      </c>
      <c r="H148" s="3"/>
      <c r="I148" s="3"/>
      <c r="J148" s="2"/>
      <c r="K148" s="49"/>
      <c r="L148" s="48"/>
    </row>
    <row r="149" spans="1:12" ht="13.15" customHeight="1">
      <c r="A149" s="56">
        <f>G$43</f>
        <v>-94.494010930000002</v>
      </c>
      <c r="B149" s="56">
        <f>E$43</f>
        <v>-174.61990359999999</v>
      </c>
      <c r="C149" s="56">
        <f>F$43</f>
        <v>-19615.900389999999</v>
      </c>
      <c r="D149" s="3" t="s">
        <v>32</v>
      </c>
      <c r="E149" s="3">
        <f t="shared" si="53"/>
        <v>19366.087503834962</v>
      </c>
      <c r="F149" s="9">
        <v>1</v>
      </c>
      <c r="G149" s="3">
        <f t="shared" si="54"/>
        <v>19366.087503834962</v>
      </c>
      <c r="H149" s="3"/>
      <c r="I149" s="3"/>
      <c r="J149" s="2"/>
      <c r="K149" s="49"/>
      <c r="L149" s="48"/>
    </row>
    <row r="150" spans="1:12" ht="13.15" customHeight="1">
      <c r="A150" s="3">
        <f>G$44</f>
        <v>-104.36246490000001</v>
      </c>
      <c r="B150" s="3">
        <f>E$44</f>
        <v>-594.09283449999998</v>
      </c>
      <c r="C150" s="3">
        <f>F$44</f>
        <v>-4178.0971680000002</v>
      </c>
      <c r="D150" s="3" t="s">
        <v>33</v>
      </c>
      <c r="E150" s="3">
        <f t="shared" si="53"/>
        <v>15443.504241179693</v>
      </c>
      <c r="F150" s="9">
        <v>1</v>
      </c>
      <c r="G150" s="3">
        <f t="shared" si="54"/>
        <v>15443.504241179693</v>
      </c>
      <c r="H150" s="3"/>
      <c r="I150" s="3"/>
      <c r="J150" s="2"/>
      <c r="K150" s="49"/>
      <c r="L150" s="48"/>
    </row>
    <row r="151" spans="1:12" ht="13.15" customHeight="1">
      <c r="A151" s="3">
        <f>G$45</f>
        <v>-113.2179184</v>
      </c>
      <c r="B151" s="3">
        <f>E$45</f>
        <v>305.38562009999998</v>
      </c>
      <c r="C151" s="3">
        <f>F$45</f>
        <v>-19908.57617</v>
      </c>
      <c r="D151" s="3" t="s">
        <v>46</v>
      </c>
      <c r="E151" s="3">
        <f t="shared" si="53"/>
        <v>15756.176869460092</v>
      </c>
      <c r="F151" s="9">
        <v>1</v>
      </c>
      <c r="G151" s="3">
        <f t="shared" si="54"/>
        <v>15756.176869460092</v>
      </c>
      <c r="H151" s="3"/>
      <c r="I151" s="3"/>
      <c r="J151" s="2"/>
      <c r="K151" s="49"/>
      <c r="L151" s="48"/>
    </row>
    <row r="152" spans="1:12" ht="13.15" customHeight="1">
      <c r="A152" s="3"/>
      <c r="B152" s="3"/>
      <c r="C152" s="3"/>
      <c r="D152" s="3"/>
      <c r="E152" s="3"/>
      <c r="F152" s="9"/>
      <c r="G152" s="3">
        <f>SUM(G143:G151)</f>
        <v>55966.968164445825</v>
      </c>
      <c r="H152" s="3"/>
      <c r="I152" s="2"/>
      <c r="J152" s="2"/>
      <c r="K152" s="49"/>
      <c r="L152" s="49"/>
    </row>
    <row r="153" spans="1:12" ht="13.15" customHeight="1">
      <c r="A153" s="3"/>
      <c r="B153" s="3"/>
      <c r="C153" s="3"/>
      <c r="D153" s="3"/>
      <c r="E153" s="3"/>
      <c r="F153" s="9"/>
      <c r="G153" s="3"/>
      <c r="H153" s="3"/>
      <c r="I153" s="3"/>
      <c r="J153" s="2"/>
      <c r="K153" s="49"/>
      <c r="L153" s="48"/>
    </row>
    <row r="154" spans="1:12" ht="13.15" customHeight="1">
      <c r="A154" s="3"/>
      <c r="B154" s="3"/>
      <c r="C154" s="3"/>
      <c r="D154" s="3"/>
      <c r="E154" s="10" t="s">
        <v>8</v>
      </c>
      <c r="F154" s="9"/>
      <c r="G154" s="3"/>
      <c r="H154" s="3"/>
      <c r="I154" s="3"/>
      <c r="J154" s="2"/>
      <c r="K154" s="49"/>
      <c r="L154" s="48"/>
    </row>
    <row r="155" spans="1:12" ht="13.15" customHeight="1">
      <c r="A155" s="3"/>
      <c r="C155" s="3"/>
      <c r="D155" s="3"/>
      <c r="E155" s="3"/>
      <c r="F155" s="9"/>
      <c r="G155" s="3"/>
      <c r="H155" s="3"/>
      <c r="I155" s="3"/>
      <c r="J155" s="2"/>
      <c r="K155" s="49"/>
      <c r="L155" s="48"/>
    </row>
    <row r="156" spans="1:12" ht="13.15" customHeight="1">
      <c r="A156" s="8">
        <f>G$29</f>
        <v>-80</v>
      </c>
      <c r="B156" s="3">
        <f>$E$29</f>
        <v>5013</v>
      </c>
      <c r="C156" s="3">
        <f>$F$29</f>
        <v>-200</v>
      </c>
      <c r="D156" s="3" t="s">
        <v>9</v>
      </c>
      <c r="E156" s="3">
        <v>0</v>
      </c>
      <c r="F156" s="2">
        <v>1.44963</v>
      </c>
      <c r="G156" s="3">
        <f t="shared" ref="G156:G166" si="55">E156*F156</f>
        <v>0</v>
      </c>
      <c r="H156" s="3"/>
      <c r="I156" s="3"/>
      <c r="J156" s="2"/>
      <c r="K156" s="49"/>
      <c r="L156" s="48"/>
    </row>
    <row r="157" spans="1:12" ht="13.15" customHeight="1">
      <c r="A157" s="8">
        <f>G$29</f>
        <v>-80</v>
      </c>
      <c r="B157" s="3">
        <f>B156-100</f>
        <v>4913</v>
      </c>
      <c r="C157" s="3">
        <f>$F$29</f>
        <v>-200</v>
      </c>
      <c r="D157" s="3" t="s">
        <v>9</v>
      </c>
      <c r="E157" s="3">
        <f t="shared" ref="E157:E166" si="56">((A157-A156)^2+(C157-C156)^2+(B157-B156)^2)^0.5</f>
        <v>100</v>
      </c>
      <c r="F157" s="2">
        <v>1.44963</v>
      </c>
      <c r="G157" s="3">
        <f t="shared" si="55"/>
        <v>144.96299999999999</v>
      </c>
      <c r="H157" s="3"/>
      <c r="I157" s="3"/>
      <c r="J157" s="2"/>
      <c r="K157" s="49"/>
      <c r="L157" s="48"/>
    </row>
    <row r="158" spans="1:12" ht="13.15" customHeight="1">
      <c r="A158" s="8">
        <f>G$29</f>
        <v>-80</v>
      </c>
      <c r="B158" s="3">
        <f>B157-100</f>
        <v>4813</v>
      </c>
      <c r="C158" s="3">
        <f>$F$29</f>
        <v>-200</v>
      </c>
      <c r="D158" s="3" t="s">
        <v>9</v>
      </c>
      <c r="E158" s="3">
        <f t="shared" si="56"/>
        <v>100</v>
      </c>
      <c r="F158" s="2">
        <v>1.44963</v>
      </c>
      <c r="G158" s="3">
        <f t="shared" si="55"/>
        <v>144.96299999999999</v>
      </c>
      <c r="H158" s="3"/>
      <c r="I158" s="3"/>
      <c r="J158" s="2"/>
      <c r="K158" s="49"/>
      <c r="L158" s="48"/>
    </row>
    <row r="159" spans="1:12" ht="13.15" customHeight="1">
      <c r="A159" s="8">
        <f>G$30</f>
        <v>-80.011939999999996</v>
      </c>
      <c r="B159" s="3">
        <f>B158-20</f>
        <v>4793</v>
      </c>
      <c r="C159" s="8">
        <f>F$30</f>
        <v>-200</v>
      </c>
      <c r="D159" s="3" t="s">
        <v>10</v>
      </c>
      <c r="E159" s="3">
        <f t="shared" si="56"/>
        <v>20.000003564089681</v>
      </c>
      <c r="F159" s="9">
        <v>1</v>
      </c>
      <c r="G159" s="3">
        <f t="shared" si="55"/>
        <v>20.000003564089681</v>
      </c>
      <c r="H159" s="3"/>
      <c r="I159" s="3"/>
      <c r="J159" s="2"/>
      <c r="K159" s="49"/>
      <c r="L159" s="48"/>
    </row>
    <row r="160" spans="1:12" ht="13.15" customHeight="1">
      <c r="A160" s="8">
        <f>G$30</f>
        <v>-80.011939999999996</v>
      </c>
      <c r="B160" s="3">
        <f>B159-100</f>
        <v>4693</v>
      </c>
      <c r="C160" s="8">
        <f>F$30</f>
        <v>-200</v>
      </c>
      <c r="D160" s="3" t="s">
        <v>10</v>
      </c>
      <c r="E160" s="3">
        <f t="shared" si="56"/>
        <v>100</v>
      </c>
      <c r="F160" s="2">
        <v>1.44963</v>
      </c>
      <c r="G160" s="3">
        <f t="shared" si="55"/>
        <v>144.96299999999999</v>
      </c>
      <c r="H160" s="3"/>
      <c r="I160" s="3"/>
      <c r="J160" s="2"/>
      <c r="K160" s="49"/>
      <c r="L160" s="48"/>
    </row>
    <row r="161" spans="1:12" ht="13.15" customHeight="1">
      <c r="A161" s="8">
        <f>G$33</f>
        <v>-82.894950870000002</v>
      </c>
      <c r="B161" s="8">
        <f>E$33</f>
        <v>-136.6182709</v>
      </c>
      <c r="C161" s="8">
        <f>F$33</f>
        <v>-202.61747740000001</v>
      </c>
      <c r="D161" s="3" t="s">
        <v>25</v>
      </c>
      <c r="E161" s="3">
        <f t="shared" si="56"/>
        <v>4829.6198406862959</v>
      </c>
      <c r="F161" s="9">
        <v>1</v>
      </c>
      <c r="G161" s="3">
        <f t="shared" si="55"/>
        <v>4829.6198406862959</v>
      </c>
      <c r="H161" s="3"/>
      <c r="I161" s="3"/>
      <c r="J161" s="2"/>
      <c r="K161" s="49"/>
      <c r="L161" s="48"/>
    </row>
    <row r="162" spans="1:12" ht="13.15" customHeight="1">
      <c r="A162" s="8">
        <f>G$34</f>
        <v>-82.923202509999996</v>
      </c>
      <c r="B162" s="8">
        <f>E$34</f>
        <v>-202.62731930000001</v>
      </c>
      <c r="C162" s="8">
        <f>F$34</f>
        <v>-183.88632200000001</v>
      </c>
      <c r="D162" s="3" t="s">
        <v>18</v>
      </c>
      <c r="E162" s="3">
        <f t="shared" si="56"/>
        <v>68.615242121905069</v>
      </c>
      <c r="F162" s="2">
        <v>1.44963</v>
      </c>
      <c r="G162" s="3">
        <f t="shared" si="55"/>
        <v>99.466713437177248</v>
      </c>
      <c r="H162" s="3"/>
      <c r="I162" s="3"/>
      <c r="J162" s="2"/>
      <c r="K162" s="49"/>
      <c r="L162" s="48"/>
    </row>
    <row r="163" spans="1:12" ht="13.15" customHeight="1">
      <c r="A163" s="8">
        <f>G$42</f>
        <v>-82.933525090000003</v>
      </c>
      <c r="B163" s="8">
        <f>E$42</f>
        <v>-183.99006650000001</v>
      </c>
      <c r="C163" s="8">
        <f>F$42</f>
        <v>-249.81860349999999</v>
      </c>
      <c r="D163" s="3" t="s">
        <v>19</v>
      </c>
      <c r="E163" s="3">
        <f t="shared" si="56"/>
        <v>68.51578681064683</v>
      </c>
      <c r="F163" s="2">
        <v>1.44963</v>
      </c>
      <c r="G163" s="3">
        <f t="shared" si="55"/>
        <v>99.322540034317967</v>
      </c>
      <c r="H163" s="3"/>
      <c r="I163" s="3"/>
      <c r="J163" s="2"/>
      <c r="K163" s="49"/>
      <c r="L163" s="48"/>
    </row>
    <row r="164" spans="1:12" ht="13.15" customHeight="1">
      <c r="A164" s="8">
        <f>G$43</f>
        <v>-94.494010930000002</v>
      </c>
      <c r="B164" s="56">
        <f>E$43</f>
        <v>-174.61990359999999</v>
      </c>
      <c r="C164" s="56">
        <f>F$43</f>
        <v>-19615.900389999999</v>
      </c>
      <c r="D164" s="3" t="s">
        <v>32</v>
      </c>
      <c r="E164" s="3">
        <f t="shared" si="56"/>
        <v>19366.087503834962</v>
      </c>
      <c r="F164" s="9">
        <v>1</v>
      </c>
      <c r="G164" s="3">
        <f t="shared" si="55"/>
        <v>19366.087503834962</v>
      </c>
      <c r="H164" s="3"/>
      <c r="I164" s="3"/>
      <c r="J164" s="2"/>
      <c r="K164" s="49"/>
      <c r="L164" s="48"/>
    </row>
    <row r="165" spans="1:12" ht="13.15" customHeight="1">
      <c r="A165" s="8">
        <f>G$44</f>
        <v>-104.36246490000001</v>
      </c>
      <c r="B165" s="3">
        <f>E$44</f>
        <v>-594.09283449999998</v>
      </c>
      <c r="C165" s="3">
        <f>F$44</f>
        <v>-4178.0971680000002</v>
      </c>
      <c r="D165" s="3" t="s">
        <v>33</v>
      </c>
      <c r="E165" s="3">
        <f t="shared" si="56"/>
        <v>15443.504241179693</v>
      </c>
      <c r="F165" s="9">
        <v>1</v>
      </c>
      <c r="G165" s="3">
        <f t="shared" si="55"/>
        <v>15443.504241179693</v>
      </c>
      <c r="H165" s="3"/>
      <c r="I165" s="3"/>
      <c r="J165" s="2"/>
      <c r="K165" s="49"/>
      <c r="L165" s="48"/>
    </row>
    <row r="166" spans="1:12" ht="13.15" customHeight="1">
      <c r="A166" s="8">
        <f>G$45</f>
        <v>-113.2179184</v>
      </c>
      <c r="B166" s="3">
        <f>E$45</f>
        <v>305.38562009999998</v>
      </c>
      <c r="C166" s="3">
        <f>F$45</f>
        <v>-19908.57617</v>
      </c>
      <c r="D166" s="3" t="s">
        <v>46</v>
      </c>
      <c r="E166" s="3">
        <f t="shared" si="56"/>
        <v>15756.176869460092</v>
      </c>
      <c r="F166" s="9">
        <v>1</v>
      </c>
      <c r="G166" s="3">
        <f t="shared" si="55"/>
        <v>15756.176869460092</v>
      </c>
      <c r="H166" s="3"/>
      <c r="I166" s="3"/>
      <c r="J166" s="2"/>
      <c r="K166" s="49"/>
      <c r="L166" s="48"/>
    </row>
    <row r="167" spans="1:12" ht="13.15" customHeight="1">
      <c r="B167" s="3"/>
      <c r="C167" s="3"/>
      <c r="D167" s="3"/>
      <c r="E167" s="3"/>
      <c r="F167" s="3"/>
      <c r="G167" s="3">
        <f>SUM(G156:G166)</f>
        <v>56049.066712196625</v>
      </c>
      <c r="H167" s="10">
        <f>(G152+G167)/2</f>
        <v>56008.017438321229</v>
      </c>
      <c r="I167" s="16">
        <f>G167-G152</f>
        <v>82.098547750800208</v>
      </c>
      <c r="J167" s="2"/>
      <c r="K167" s="49"/>
      <c r="L167" s="49"/>
    </row>
    <row r="168" spans="1:12" ht="13.15" customHeight="1">
      <c r="A168" s="3"/>
    </row>
  </sheetData>
  <phoneticPr fontId="2" type="noConversion"/>
  <pageMargins left="0.75" right="0.75" top="1" bottom="1" header="0.5" footer="0.5"/>
  <pageSetup scale="73" orientation="landscape" r:id="rId1"/>
  <headerFooter alignWithMargins="0"/>
  <rowBreaks count="4" manualBreakCount="4">
    <brk id="50" max="11" man="1"/>
    <brk id="76" max="16383" man="1"/>
    <brk id="101" max="16383" man="1"/>
    <brk id="1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stable rc</vt:lpstr>
      <vt:lpstr>'stable rc'!Print_Area</vt:lpstr>
      <vt:lpstr>'stable rc'!Print_Titles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Smith</dc:creator>
  <cp:lastModifiedBy>smith</cp:lastModifiedBy>
  <cp:lastPrinted>2012-10-05T22:59:16Z</cp:lastPrinted>
  <dcterms:created xsi:type="dcterms:W3CDTF">2007-09-21T22:34:09Z</dcterms:created>
  <dcterms:modified xsi:type="dcterms:W3CDTF">2012-10-05T23:07:22Z</dcterms:modified>
</cp:coreProperties>
</file>