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40" yWindow="105" windowWidth="24720" windowHeight="1441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V65" i="1"/>
  <c r="W65"/>
  <c r="T65"/>
  <c r="U65"/>
  <c r="R65"/>
  <c r="S65"/>
  <c r="P65"/>
  <c r="Q65"/>
  <c r="O65"/>
  <c r="N65"/>
  <c r="M65"/>
  <c r="F65"/>
  <c r="D65"/>
  <c r="E65"/>
  <c r="T47"/>
  <c r="T35"/>
  <c r="T49"/>
  <c r="T51"/>
  <c r="T50"/>
  <c r="T46"/>
  <c r="T40"/>
  <c r="V64"/>
  <c r="W64"/>
  <c r="W67"/>
  <c r="V73"/>
  <c r="V72"/>
  <c r="T64"/>
  <c r="U64"/>
  <c r="U67"/>
  <c r="T73"/>
  <c r="T72"/>
  <c r="R64"/>
  <c r="S64"/>
  <c r="S67"/>
  <c r="R73"/>
  <c r="R72"/>
  <c r="P64"/>
  <c r="Q64"/>
  <c r="Q67"/>
  <c r="P73"/>
  <c r="P72"/>
  <c r="V35"/>
  <c r="W35"/>
  <c r="V47"/>
  <c r="W47"/>
  <c r="W49"/>
  <c r="W50"/>
  <c r="V56"/>
  <c r="U35"/>
  <c r="U47"/>
  <c r="U49"/>
  <c r="U50"/>
  <c r="T56"/>
  <c r="R35"/>
  <c r="S35"/>
  <c r="R47"/>
  <c r="S47"/>
  <c r="S49"/>
  <c r="S50"/>
  <c r="R56"/>
  <c r="P35"/>
  <c r="Q35"/>
  <c r="P47"/>
  <c r="Q47"/>
  <c r="Q49"/>
  <c r="Q50"/>
  <c r="P56"/>
  <c r="V55"/>
  <c r="T55"/>
  <c r="R55"/>
  <c r="P55"/>
  <c r="V9"/>
  <c r="W9"/>
  <c r="V21"/>
  <c r="W21"/>
  <c r="W23"/>
  <c r="W24"/>
  <c r="V30"/>
  <c r="T9"/>
  <c r="U9"/>
  <c r="T21"/>
  <c r="U21"/>
  <c r="U23"/>
  <c r="U24"/>
  <c r="T30"/>
  <c r="R9"/>
  <c r="S9"/>
  <c r="R21"/>
  <c r="S21"/>
  <c r="S23"/>
  <c r="S24"/>
  <c r="R30"/>
  <c r="P9"/>
  <c r="Q9"/>
  <c r="P21"/>
  <c r="Q21"/>
  <c r="Q23"/>
  <c r="Q24"/>
  <c r="P30"/>
  <c r="R29"/>
  <c r="V29"/>
  <c r="T29"/>
  <c r="P29"/>
  <c r="V40"/>
  <c r="W40"/>
  <c r="V66"/>
  <c r="W66"/>
  <c r="W68"/>
  <c r="T66"/>
  <c r="U66"/>
  <c r="U68"/>
  <c r="R66"/>
  <c r="S66"/>
  <c r="S68"/>
  <c r="P66"/>
  <c r="Q66"/>
  <c r="Q68"/>
  <c r="U46"/>
  <c r="U40"/>
  <c r="T20"/>
  <c r="U20"/>
  <c r="T14"/>
  <c r="U14"/>
  <c r="T10"/>
  <c r="U10"/>
  <c r="R46"/>
  <c r="R40"/>
  <c r="R20"/>
  <c r="R14"/>
  <c r="R10"/>
  <c r="V20"/>
  <c r="U51"/>
  <c r="U25"/>
  <c r="S40"/>
  <c r="P40"/>
  <c r="Q40"/>
  <c r="V14"/>
  <c r="W14"/>
  <c r="S14"/>
  <c r="P14"/>
  <c r="Q14"/>
  <c r="D66"/>
  <c r="E66"/>
  <c r="E68"/>
  <c r="D46"/>
  <c r="E46"/>
  <c r="D36"/>
  <c r="E36"/>
  <c r="E49"/>
  <c r="E51"/>
  <c r="E50"/>
  <c r="D20"/>
  <c r="E20"/>
  <c r="D10"/>
  <c r="E10"/>
  <c r="E23"/>
  <c r="E25"/>
  <c r="E24"/>
  <c r="W51"/>
  <c r="S51"/>
  <c r="Q51"/>
  <c r="W25"/>
  <c r="S25"/>
  <c r="Q25"/>
  <c r="V46"/>
  <c r="W46"/>
  <c r="P46"/>
  <c r="Q46"/>
  <c r="S46"/>
  <c r="W20"/>
  <c r="V10"/>
  <c r="W10"/>
  <c r="S20"/>
  <c r="S10"/>
  <c r="P20"/>
  <c r="Q20"/>
  <c r="P10"/>
  <c r="Q10"/>
  <c r="O10"/>
  <c r="N10"/>
  <c r="M10"/>
  <c r="O9"/>
  <c r="N9"/>
  <c r="M9"/>
  <c r="O21"/>
  <c r="N21"/>
  <c r="M21"/>
  <c r="O20"/>
  <c r="N20"/>
  <c r="M20"/>
  <c r="O66"/>
  <c r="N66"/>
  <c r="M66"/>
  <c r="O64"/>
  <c r="N64"/>
  <c r="M64"/>
  <c r="O47"/>
  <c r="N47"/>
  <c r="M47"/>
  <c r="O46"/>
  <c r="N46"/>
  <c r="M46"/>
  <c r="M35"/>
  <c r="N35"/>
  <c r="O35"/>
  <c r="F10"/>
  <c r="F20"/>
  <c r="F66"/>
  <c r="F64"/>
  <c r="D64"/>
  <c r="E64"/>
  <c r="F46"/>
  <c r="F36"/>
</calcChain>
</file>

<file path=xl/sharedStrings.xml><?xml version="1.0" encoding="utf-8"?>
<sst xmlns="http://schemas.openxmlformats.org/spreadsheetml/2006/main" count="111" uniqueCount="40">
  <si>
    <t>ITM Wedge angle</t>
  </si>
  <si>
    <t>HAM table height</t>
  </si>
  <si>
    <t>OFI base height</t>
  </si>
  <si>
    <t>Global Coordinates, mm</t>
  </si>
  <si>
    <t>beam angle, deg</t>
  </si>
  <si>
    <t>adapter thickness, mm</t>
  </si>
  <si>
    <t>OFI beam above base, mm</t>
  </si>
  <si>
    <t>H1, L1</t>
  </si>
  <si>
    <t>H2</t>
  </si>
  <si>
    <t>PR3</t>
  </si>
  <si>
    <t>PR2</t>
  </si>
  <si>
    <t>PRM</t>
  </si>
  <si>
    <t>SR3</t>
  </si>
  <si>
    <t>SR2</t>
  </si>
  <si>
    <t>SRM</t>
  </si>
  <si>
    <t>H1</t>
  </si>
  <si>
    <t>L1</t>
  </si>
  <si>
    <t>beam height @ OFI</t>
  </si>
  <si>
    <t>OFI</t>
  </si>
  <si>
    <t>Beam Height at Mirrors</t>
  </si>
  <si>
    <t>Local Height, mm</t>
  </si>
  <si>
    <t>max difference</t>
  </si>
  <si>
    <t>min difference</t>
  </si>
  <si>
    <t>SR3 HR</t>
  </si>
  <si>
    <t>Baffle Height Above Table</t>
  </si>
  <si>
    <t>SR2 SCRAPER</t>
  </si>
  <si>
    <t>SR2 SCRAPER SPACER</t>
  </si>
  <si>
    <t>SR2 AR</t>
  </si>
  <si>
    <t>SR2 AR SPACER</t>
  </si>
  <si>
    <t>SRM HR</t>
  </si>
  <si>
    <t>SRM HR SPACER</t>
  </si>
  <si>
    <t>SR3 HR SPACER</t>
  </si>
  <si>
    <t>nominal spacer thickness</t>
  </si>
  <si>
    <t>Beam Dia Horizontal, mm</t>
  </si>
  <si>
    <t>Hole Dia Horizontal, mm</t>
  </si>
  <si>
    <t>Beam Dia Vertical, mm</t>
  </si>
  <si>
    <t>Hole Dia Vertical, mm</t>
  </si>
  <si>
    <t>HAM4, HAM5, HAM10, HAM11 Global Table Heights, mm</t>
  </si>
  <si>
    <t>spacer thickness, mm</t>
  </si>
  <si>
    <t>T1100059-v1 SLC Baffle  Heights H1, L1, H2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</si>
</sst>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Continuous" vertical="center"/>
    </xf>
    <xf numFmtId="2" fontId="0" fillId="0" borderId="1" xfId="0" applyNumberFormat="1" applyBorder="1"/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3" xfId="0" applyBorder="1"/>
    <xf numFmtId="0" fontId="0" fillId="0" borderId="4" xfId="0" applyBorder="1" applyAlignment="1">
      <alignment horizontal="right" wrapText="1"/>
    </xf>
    <xf numFmtId="0" fontId="0" fillId="0" borderId="4" xfId="0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/>
    <xf numFmtId="2" fontId="0" fillId="0" borderId="4" xfId="0" applyNumberFormat="1" applyBorder="1"/>
    <xf numFmtId="0" fontId="0" fillId="0" borderId="6" xfId="0" applyBorder="1" applyAlignment="1">
      <alignment horizontal="centerContinuous" vertical="center"/>
    </xf>
    <xf numFmtId="0" fontId="0" fillId="0" borderId="3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2" fontId="0" fillId="0" borderId="4" xfId="0" applyNumberFormat="1" applyBorder="1" applyAlignment="1">
      <alignment horizontal="center" wrapText="1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5" xfId="0" applyFill="1" applyBorder="1" applyAlignment="1">
      <alignment horizontal="center" wrapText="1"/>
    </xf>
    <xf numFmtId="0" fontId="2" fillId="2" borderId="1" xfId="0" applyFont="1" applyFill="1" applyBorder="1"/>
    <xf numFmtId="0" fontId="0" fillId="0" borderId="4" xfId="0" applyFill="1" applyBorder="1" applyAlignment="1">
      <alignment horizontal="center" wrapText="1"/>
    </xf>
    <xf numFmtId="164" fontId="0" fillId="0" borderId="4" xfId="0" applyNumberFormat="1" applyFill="1" applyBorder="1" applyAlignment="1">
      <alignment horizontal="center" wrapText="1"/>
    </xf>
    <xf numFmtId="2" fontId="0" fillId="0" borderId="4" xfId="0" applyNumberFormat="1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 wrapText="1"/>
    </xf>
    <xf numFmtId="0" fontId="0" fillId="0" borderId="0" xfId="0" applyBorder="1"/>
    <xf numFmtId="0" fontId="0" fillId="2" borderId="0" xfId="0" applyFill="1" applyBorder="1"/>
    <xf numFmtId="0" fontId="0" fillId="0" borderId="0" xfId="0" applyBorder="1" applyAlignment="1">
      <alignment horizontal="left"/>
    </xf>
    <xf numFmtId="164" fontId="0" fillId="3" borderId="1" xfId="0" applyNumberFormat="1" applyFill="1" applyBorder="1"/>
    <xf numFmtId="0" fontId="0" fillId="0" borderId="0" xfId="0" applyAlignment="1">
      <alignment wrapText="1"/>
    </xf>
    <xf numFmtId="164" fontId="0" fillId="0" borderId="1" xfId="0" applyNumberFormat="1" applyBorder="1"/>
    <xf numFmtId="164" fontId="0" fillId="4" borderId="1" xfId="0" applyNumberFormat="1" applyFill="1" applyBorder="1"/>
    <xf numFmtId="0" fontId="0" fillId="3" borderId="1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2" fontId="0" fillId="3" borderId="4" xfId="0" applyNumberFormat="1" applyFill="1" applyBorder="1" applyAlignment="1">
      <alignment horizontal="center" wrapText="1"/>
    </xf>
    <xf numFmtId="0" fontId="0" fillId="4" borderId="1" xfId="0" applyFill="1" applyBorder="1"/>
    <xf numFmtId="0" fontId="0" fillId="4" borderId="1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164" fontId="0" fillId="4" borderId="1" xfId="0" applyNumberFormat="1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164" fontId="0" fillId="4" borderId="4" xfId="0" applyNumberFormat="1" applyFill="1" applyBorder="1" applyAlignment="1">
      <alignment horizontal="center" wrapText="1"/>
    </xf>
    <xf numFmtId="0" fontId="0" fillId="4" borderId="4" xfId="0" applyFill="1" applyBorder="1"/>
    <xf numFmtId="2" fontId="0" fillId="4" borderId="4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3"/>
  <sheetViews>
    <sheetView tabSelected="1" workbookViewId="0">
      <pane ySplit="8" topLeftCell="A31" activePane="bottomLeft" state="frozen"/>
      <selection pane="bottomLeft" activeCell="A2" sqref="A2"/>
    </sheetView>
  </sheetViews>
  <sheetFormatPr defaultRowHeight="15"/>
  <cols>
    <col min="1" max="1" width="24.42578125" customWidth="1"/>
    <col min="2" max="2" width="10.28515625" bestFit="1" customWidth="1"/>
    <col min="3" max="3" width="9" bestFit="1" customWidth="1"/>
    <col min="4" max="4" width="8.5703125" bestFit="1" customWidth="1"/>
    <col min="5" max="5" width="10" customWidth="1"/>
    <col min="6" max="6" width="8" customWidth="1"/>
    <col min="7" max="16" width="7.28515625" bestFit="1" customWidth="1"/>
    <col min="17" max="17" width="7.7109375" customWidth="1"/>
    <col min="18" max="18" width="8.85546875" customWidth="1"/>
    <col min="19" max="19" width="9" customWidth="1"/>
    <col min="20" max="20" width="8.85546875" customWidth="1"/>
    <col min="21" max="21" width="9" customWidth="1"/>
    <col min="22" max="22" width="7.28515625" bestFit="1" customWidth="1"/>
    <col min="23" max="23" width="8.140625" customWidth="1"/>
  </cols>
  <sheetData>
    <row r="1" spans="1:23">
      <c r="A1" t="s">
        <v>39</v>
      </c>
    </row>
    <row r="2" spans="1:23">
      <c r="A2" s="1">
        <v>40525</v>
      </c>
    </row>
    <row r="3" spans="1:23">
      <c r="A3" t="s">
        <v>7</v>
      </c>
    </row>
    <row r="4" spans="1:23">
      <c r="A4" t="s">
        <v>6</v>
      </c>
      <c r="B4">
        <v>167.8</v>
      </c>
    </row>
    <row r="5" spans="1:23" ht="45">
      <c r="A5" s="33" t="s">
        <v>37</v>
      </c>
      <c r="B5">
        <v>325</v>
      </c>
    </row>
    <row r="6" spans="1:23">
      <c r="A6" s="10"/>
      <c r="B6" s="17" t="s">
        <v>3</v>
      </c>
      <c r="C6" s="18"/>
      <c r="D6" s="18"/>
      <c r="E6" s="18"/>
      <c r="F6" s="18"/>
      <c r="G6" s="18"/>
      <c r="H6" s="18"/>
      <c r="I6" s="18"/>
      <c r="J6" s="18"/>
      <c r="K6" s="18"/>
      <c r="L6" s="19"/>
      <c r="M6" s="18" t="s">
        <v>20</v>
      </c>
      <c r="N6" s="18"/>
      <c r="O6" s="18"/>
      <c r="P6" s="18"/>
      <c r="Q6" s="18"/>
      <c r="R6" s="18"/>
      <c r="S6" s="18"/>
      <c r="T6" s="18"/>
      <c r="U6" s="18"/>
      <c r="V6" s="19"/>
      <c r="W6" s="18"/>
    </row>
    <row r="7" spans="1:23">
      <c r="A7" s="24" t="s">
        <v>16</v>
      </c>
      <c r="B7" s="6" t="s">
        <v>18</v>
      </c>
      <c r="C7" s="3"/>
      <c r="D7" s="3"/>
      <c r="E7" s="6"/>
      <c r="F7" s="6"/>
      <c r="G7" s="6" t="s">
        <v>19</v>
      </c>
      <c r="H7" s="6"/>
      <c r="I7" s="6"/>
      <c r="J7" s="6"/>
      <c r="K7" s="6"/>
      <c r="L7" s="6"/>
      <c r="M7" s="6" t="s">
        <v>24</v>
      </c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5.75" thickBot="1">
      <c r="A8" s="14" t="s">
        <v>0</v>
      </c>
      <c r="B8" s="14" t="s">
        <v>1</v>
      </c>
      <c r="C8" s="14" t="s">
        <v>17</v>
      </c>
      <c r="D8" s="14" t="s">
        <v>2</v>
      </c>
      <c r="E8" s="23" t="s">
        <v>38</v>
      </c>
      <c r="F8" s="14" t="s">
        <v>4</v>
      </c>
      <c r="G8" s="14" t="s">
        <v>9</v>
      </c>
      <c r="H8" s="14" t="s">
        <v>10</v>
      </c>
      <c r="I8" s="14" t="s">
        <v>11</v>
      </c>
      <c r="J8" s="14" t="s">
        <v>12</v>
      </c>
      <c r="K8" s="14" t="s">
        <v>13</v>
      </c>
      <c r="L8" s="14" t="s">
        <v>14</v>
      </c>
      <c r="M8" s="14" t="s">
        <v>9</v>
      </c>
      <c r="N8" s="14" t="s">
        <v>10</v>
      </c>
      <c r="O8" s="14" t="s">
        <v>11</v>
      </c>
      <c r="P8" s="14" t="s">
        <v>23</v>
      </c>
      <c r="Q8" s="23" t="s">
        <v>31</v>
      </c>
      <c r="R8" s="14" t="s">
        <v>25</v>
      </c>
      <c r="S8" s="23" t="s">
        <v>26</v>
      </c>
      <c r="T8" s="14" t="s">
        <v>27</v>
      </c>
      <c r="U8" s="23" t="s">
        <v>28</v>
      </c>
      <c r="V8" s="14" t="s">
        <v>29</v>
      </c>
      <c r="W8" s="23" t="s">
        <v>30</v>
      </c>
    </row>
    <row r="9" spans="1:23" ht="15.75" thickTop="1">
      <c r="A9" s="11">
        <v>7.0000000000000007E-2</v>
      </c>
      <c r="B9" s="12"/>
      <c r="C9" s="12"/>
      <c r="D9" s="12"/>
      <c r="E9" s="12"/>
      <c r="F9" s="12"/>
      <c r="G9" s="12">
        <v>-93.41</v>
      </c>
      <c r="H9" s="12">
        <v>-92.21</v>
      </c>
      <c r="I9" s="12">
        <v>-101.34</v>
      </c>
      <c r="J9" s="12">
        <v>-93.34</v>
      </c>
      <c r="K9" s="12">
        <v>-82.96</v>
      </c>
      <c r="L9" s="12">
        <v>-91.6</v>
      </c>
      <c r="M9" s="12">
        <f t="shared" ref="M9:P10" si="0">G9+325</f>
        <v>231.59</v>
      </c>
      <c r="N9" s="12">
        <f t="shared" si="0"/>
        <v>232.79000000000002</v>
      </c>
      <c r="O9" s="12">
        <f t="shared" si="0"/>
        <v>223.66</v>
      </c>
      <c r="P9" s="12">
        <f t="shared" si="0"/>
        <v>231.66</v>
      </c>
      <c r="Q9" s="12">
        <f>P9-$P$64</f>
        <v>19.859999999999985</v>
      </c>
      <c r="R9" s="12">
        <f>K9+325+0.25</f>
        <v>242.29000000000002</v>
      </c>
      <c r="S9" s="13">
        <f>R9-$R$64</f>
        <v>47.940000000000026</v>
      </c>
      <c r="T9" s="20">
        <f>K9+325-4.3</f>
        <v>237.74</v>
      </c>
      <c r="U9" s="13">
        <f>T9-$T$64</f>
        <v>49.240000000000009</v>
      </c>
      <c r="V9" s="12">
        <f>L9+325</f>
        <v>233.4</v>
      </c>
      <c r="W9" s="13">
        <f>V9-$V$64</f>
        <v>57.200000000000017</v>
      </c>
    </row>
    <row r="10" spans="1:23">
      <c r="A10" s="9">
        <v>7.1999999999999995E-2</v>
      </c>
      <c r="B10" s="2">
        <v>-325</v>
      </c>
      <c r="C10" s="2">
        <v>-95.86</v>
      </c>
      <c r="D10" s="2">
        <f>C10-$B$4</f>
        <v>-263.66000000000003</v>
      </c>
      <c r="E10" s="2">
        <f>D10-B10</f>
        <v>61.339999999999975</v>
      </c>
      <c r="F10" s="4">
        <f>-(90-ACOS(0.00842)*180/PI())</f>
        <v>-0.48243616411254209</v>
      </c>
      <c r="G10" s="4">
        <v>-93.79</v>
      </c>
      <c r="H10" s="4">
        <v>-92.85</v>
      </c>
      <c r="I10" s="4">
        <v>-102.24</v>
      </c>
      <c r="J10" s="4">
        <v>-93.72</v>
      </c>
      <c r="K10" s="4">
        <v>-83.58</v>
      </c>
      <c r="L10" s="2">
        <v>-92.47</v>
      </c>
      <c r="M10" s="7">
        <f t="shared" si="0"/>
        <v>231.20999999999998</v>
      </c>
      <c r="N10" s="7">
        <f t="shared" si="0"/>
        <v>232.15</v>
      </c>
      <c r="O10" s="7">
        <f t="shared" si="0"/>
        <v>222.76</v>
      </c>
      <c r="P10" s="7">
        <f t="shared" si="0"/>
        <v>231.28</v>
      </c>
      <c r="Q10" s="7">
        <f>P10-$P$64</f>
        <v>19.47999999999999</v>
      </c>
      <c r="R10" s="12">
        <f>K10+325+0.25</f>
        <v>241.67000000000002</v>
      </c>
      <c r="S10" s="8">
        <f>R10-$R$64</f>
        <v>47.320000000000022</v>
      </c>
      <c r="T10" s="20">
        <f>K10+325-4.3</f>
        <v>237.12</v>
      </c>
      <c r="U10" s="13">
        <f>T10-$T$64</f>
        <v>48.620000000000005</v>
      </c>
      <c r="V10" s="7">
        <f>L10+325</f>
        <v>232.53</v>
      </c>
      <c r="W10" s="8">
        <f>V10-$V$64</f>
        <v>56.330000000000013</v>
      </c>
    </row>
    <row r="11" spans="1:23">
      <c r="A11" s="2">
        <v>7.2499999999999995E-2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>
      <c r="A12" s="2">
        <v>7.3999999999999996E-2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>
      <c r="A13" s="2">
        <v>7.3999999999999996E-2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>
      <c r="A14" s="39">
        <v>7.5999999999999998E-2</v>
      </c>
      <c r="B14" s="39">
        <v>-325</v>
      </c>
      <c r="C14" s="39"/>
      <c r="D14" s="39"/>
      <c r="E14" s="39"/>
      <c r="F14" s="39"/>
      <c r="G14" s="39"/>
      <c r="H14" s="39"/>
      <c r="I14" s="39"/>
      <c r="J14" s="39">
        <v>-94.5</v>
      </c>
      <c r="K14" s="39">
        <v>-84.82</v>
      </c>
      <c r="L14" s="39">
        <v>-94.25</v>
      </c>
      <c r="M14" s="39"/>
      <c r="N14" s="39"/>
      <c r="O14" s="39"/>
      <c r="P14" s="40">
        <f>J14+325</f>
        <v>230.5</v>
      </c>
      <c r="Q14" s="40">
        <f>P14-$P$64</f>
        <v>18.699999999999989</v>
      </c>
      <c r="R14" s="41">
        <f>K14+325+0.25</f>
        <v>240.43</v>
      </c>
      <c r="S14" s="42">
        <f>R14-$R$64</f>
        <v>46.080000000000013</v>
      </c>
      <c r="T14" s="43">
        <f>K14+325-4.3</f>
        <v>235.88</v>
      </c>
      <c r="U14" s="44">
        <f>T14-$T$64</f>
        <v>47.379999999999995</v>
      </c>
      <c r="V14" s="40">
        <f>L14+325</f>
        <v>230.75</v>
      </c>
      <c r="W14" s="42">
        <f>V14-$V$64</f>
        <v>54.550000000000011</v>
      </c>
    </row>
    <row r="15" spans="1:23">
      <c r="A15" s="2">
        <v>7.6999999999999999E-2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>
      <c r="A16" s="2">
        <v>7.6999999999999999E-2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>
      <c r="A17" s="2">
        <v>7.6999999999999999E-2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>
      <c r="A18" s="2">
        <v>7.8E-2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2">
        <v>7.9500000000000001E-2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2">
        <v>0.08</v>
      </c>
      <c r="B20" s="2">
        <v>-325</v>
      </c>
      <c r="C20" s="2">
        <v>-99.36</v>
      </c>
      <c r="D20" s="2">
        <f>C20-$B$4</f>
        <v>-267.16000000000003</v>
      </c>
      <c r="E20" s="2">
        <f>D20-B20</f>
        <v>57.839999999999975</v>
      </c>
      <c r="F20" s="4">
        <f>-(90-ACOS(0.00848)*180/PI())</f>
        <v>-0.48587403362226667</v>
      </c>
      <c r="G20" s="4">
        <v>-95.33</v>
      </c>
      <c r="H20" s="4">
        <v>-95.4</v>
      </c>
      <c r="I20" s="4">
        <v>-105.83</v>
      </c>
      <c r="J20" s="4">
        <v>-95.25</v>
      </c>
      <c r="K20" s="4">
        <v>-86.08</v>
      </c>
      <c r="L20" s="4">
        <v>-95.96</v>
      </c>
      <c r="M20" s="7">
        <f t="shared" ref="M20:P21" si="1">G20+325</f>
        <v>229.67000000000002</v>
      </c>
      <c r="N20" s="7">
        <f t="shared" si="1"/>
        <v>229.6</v>
      </c>
      <c r="O20" s="7">
        <f t="shared" si="1"/>
        <v>219.17000000000002</v>
      </c>
      <c r="P20" s="7">
        <f t="shared" si="1"/>
        <v>229.75</v>
      </c>
      <c r="Q20" s="7">
        <f>P20-$P$64</f>
        <v>17.949999999999989</v>
      </c>
      <c r="R20" s="12">
        <f>K20+325+0.25</f>
        <v>239.17000000000002</v>
      </c>
      <c r="S20" s="8">
        <f>R20-$R$64</f>
        <v>44.820000000000022</v>
      </c>
      <c r="T20" s="20">
        <f>K20+325-4.3</f>
        <v>234.62</v>
      </c>
      <c r="U20" s="13">
        <f>T20-$T$64</f>
        <v>46.120000000000005</v>
      </c>
      <c r="V20" s="7">
        <f>L20+325</f>
        <v>229.04000000000002</v>
      </c>
      <c r="W20" s="8">
        <f>V20-$V$64</f>
        <v>52.840000000000032</v>
      </c>
    </row>
    <row r="21" spans="1:23">
      <c r="A21" s="2">
        <v>8.5000000000000006E-2</v>
      </c>
      <c r="B21" s="2"/>
      <c r="C21" s="2"/>
      <c r="D21" s="2"/>
      <c r="E21" s="2"/>
      <c r="F21" s="4"/>
      <c r="G21" s="4">
        <v>-96.29</v>
      </c>
      <c r="H21" s="4">
        <v>-96.99</v>
      </c>
      <c r="I21" s="4">
        <v>-108.07</v>
      </c>
      <c r="J21" s="4">
        <v>-96.2</v>
      </c>
      <c r="K21" s="4">
        <v>-87.64</v>
      </c>
      <c r="L21" s="4">
        <v>-98.14</v>
      </c>
      <c r="M21" s="7">
        <f t="shared" si="1"/>
        <v>228.70999999999998</v>
      </c>
      <c r="N21" s="7">
        <f t="shared" si="1"/>
        <v>228.01</v>
      </c>
      <c r="O21" s="7">
        <f t="shared" si="1"/>
        <v>216.93</v>
      </c>
      <c r="P21" s="7">
        <f t="shared" si="1"/>
        <v>228.8</v>
      </c>
      <c r="Q21" s="7">
        <f>P21-$P$64</f>
        <v>17</v>
      </c>
      <c r="R21" s="12">
        <f>K21+325+0.25</f>
        <v>237.61</v>
      </c>
      <c r="S21" s="8">
        <f>R21-$R$64</f>
        <v>43.260000000000019</v>
      </c>
      <c r="T21" s="20">
        <f>K21+325-4.3</f>
        <v>233.06</v>
      </c>
      <c r="U21" s="13">
        <f>T21-$T$64</f>
        <v>44.56</v>
      </c>
      <c r="V21" s="7">
        <f>L21+325</f>
        <v>226.86</v>
      </c>
      <c r="W21" s="8">
        <f>V21-$V$64</f>
        <v>50.660000000000025</v>
      </c>
    </row>
    <row r="22" spans="1:2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>
      <c r="A23" s="2" t="s">
        <v>32</v>
      </c>
      <c r="B23" s="2"/>
      <c r="C23" s="2"/>
      <c r="D23" s="2"/>
      <c r="E23" s="21">
        <f>SUM(E10:E22)/2</f>
        <v>59.589999999999975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1">
        <f>(Q9+Q21)/2</f>
        <v>18.429999999999993</v>
      </c>
      <c r="R23" s="2"/>
      <c r="S23" s="21">
        <f>(S9+S21)/2</f>
        <v>45.600000000000023</v>
      </c>
      <c r="T23" s="2"/>
      <c r="U23" s="21">
        <f>(U9+U21)/2</f>
        <v>46.900000000000006</v>
      </c>
      <c r="V23" s="2"/>
      <c r="W23" s="21">
        <f>(W9+W21)/2</f>
        <v>53.930000000000021</v>
      </c>
    </row>
    <row r="24" spans="1:23">
      <c r="A24" s="2" t="s">
        <v>21</v>
      </c>
      <c r="B24" s="2"/>
      <c r="C24" s="2"/>
      <c r="D24" s="2"/>
      <c r="E24" s="2">
        <f>E10-E$23</f>
        <v>1.75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>
        <f>Q9-Q$23</f>
        <v>1.4299999999999926</v>
      </c>
      <c r="R24" s="2"/>
      <c r="S24" s="2">
        <f>S9-S$23</f>
        <v>2.3400000000000034</v>
      </c>
      <c r="T24" s="2"/>
      <c r="U24" s="2">
        <f>U9-U$23</f>
        <v>2.3400000000000034</v>
      </c>
      <c r="V24" s="2"/>
      <c r="W24" s="2">
        <f>W9-W$23</f>
        <v>3.269999999999996</v>
      </c>
    </row>
    <row r="25" spans="1:23">
      <c r="A25" s="2" t="s">
        <v>22</v>
      </c>
      <c r="B25" s="2"/>
      <c r="C25" s="2"/>
      <c r="D25" s="2"/>
      <c r="E25" s="2">
        <f>E20-E$23</f>
        <v>-1.75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>
        <f>Q21-Q$23</f>
        <v>-1.4299999999999926</v>
      </c>
      <c r="R25" s="2"/>
      <c r="S25" s="2">
        <f>S21-S$23</f>
        <v>-2.3400000000000034</v>
      </c>
      <c r="T25" s="2"/>
      <c r="U25" s="2">
        <f>U21-U$23</f>
        <v>-2.3400000000000034</v>
      </c>
      <c r="V25" s="2"/>
      <c r="W25" s="2">
        <f>W21-W$23</f>
        <v>-3.269999999999996</v>
      </c>
    </row>
    <row r="26" spans="1:23">
      <c r="A26" s="29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>
      <c r="A27" s="31" t="s">
        <v>33</v>
      </c>
      <c r="B27" s="2"/>
      <c r="C27" s="2"/>
      <c r="D27" s="2"/>
      <c r="E27" s="2"/>
      <c r="F27" s="2"/>
      <c r="G27" s="32">
        <v>210</v>
      </c>
      <c r="H27" s="34">
        <v>24.111111111111111</v>
      </c>
      <c r="I27" s="34">
        <v>8.5555555555555571</v>
      </c>
      <c r="J27" s="34">
        <v>210</v>
      </c>
      <c r="K27" s="34">
        <v>31.888888888888886</v>
      </c>
      <c r="L27" s="34">
        <v>8.1666666666666679</v>
      </c>
      <c r="M27" s="2"/>
      <c r="N27" s="2"/>
      <c r="O27" s="2"/>
      <c r="P27" s="34">
        <v>210</v>
      </c>
      <c r="Q27" s="2"/>
      <c r="R27" s="34">
        <v>31.888888888888886</v>
      </c>
      <c r="S27" s="2"/>
      <c r="T27" s="34">
        <v>31.888888888888886</v>
      </c>
      <c r="U27" s="2"/>
      <c r="V27" s="34">
        <v>8.1666666666666679</v>
      </c>
      <c r="W27" s="2"/>
    </row>
    <row r="28" spans="1:23">
      <c r="A28" s="31" t="s">
        <v>35</v>
      </c>
      <c r="B28" s="2"/>
      <c r="C28" s="2"/>
      <c r="D28" s="2"/>
      <c r="E28" s="2"/>
      <c r="F28" s="2"/>
      <c r="G28" s="34">
        <v>260</v>
      </c>
      <c r="H28" s="34">
        <v>29.851851851851851</v>
      </c>
      <c r="I28" s="34">
        <v>10.592592592592595</v>
      </c>
      <c r="J28" s="34">
        <v>260</v>
      </c>
      <c r="K28" s="34">
        <v>39.481481481481474</v>
      </c>
      <c r="L28" s="34">
        <v>10.111111111111112</v>
      </c>
      <c r="M28" s="2"/>
      <c r="N28" s="2"/>
      <c r="O28" s="2"/>
      <c r="P28" s="34">
        <v>260</v>
      </c>
      <c r="Q28" s="2"/>
      <c r="R28" s="34">
        <v>39.481481481481474</v>
      </c>
      <c r="S28" s="2"/>
      <c r="T28" s="34">
        <v>39.481481481481474</v>
      </c>
      <c r="U28" s="2"/>
      <c r="V28" s="34">
        <v>10.111111111111112</v>
      </c>
      <c r="W28" s="2"/>
    </row>
    <row r="29" spans="1:23">
      <c r="A29" s="31" t="s">
        <v>34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5">
        <f>P27+8</f>
        <v>218</v>
      </c>
      <c r="Q29" s="2"/>
      <c r="R29" s="34">
        <f>R27+8</f>
        <v>39.888888888888886</v>
      </c>
      <c r="S29" s="2"/>
      <c r="T29" s="35">
        <f>T27+8</f>
        <v>39.888888888888886</v>
      </c>
      <c r="U29" s="2"/>
      <c r="V29" s="35">
        <f>V27+8</f>
        <v>16.166666666666668</v>
      </c>
      <c r="W29" s="2"/>
    </row>
    <row r="30" spans="1:23">
      <c r="A30" s="31" t="s">
        <v>36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5">
        <f>P28+8+2*Q24</f>
        <v>270.86</v>
      </c>
      <c r="Q30" s="2"/>
      <c r="R30" s="34">
        <f>R28+8+2*S24</f>
        <v>52.161481481481481</v>
      </c>
      <c r="S30" s="2"/>
      <c r="T30" s="35">
        <f>T28+8+2*U24</f>
        <v>52.161481481481481</v>
      </c>
      <c r="U30" s="2"/>
      <c r="V30" s="35">
        <f>V28+8+2*W24</f>
        <v>24.651111111111106</v>
      </c>
      <c r="W30" s="2"/>
    </row>
    <row r="31" spans="1:2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>
      <c r="A32" s="10"/>
      <c r="B32" s="17" t="s">
        <v>3</v>
      </c>
      <c r="C32" s="18"/>
      <c r="D32" s="18"/>
      <c r="E32" s="18"/>
      <c r="F32" s="18"/>
      <c r="G32" s="18"/>
      <c r="H32" s="18"/>
      <c r="I32" s="18"/>
      <c r="J32" s="18"/>
      <c r="K32" s="18"/>
      <c r="L32" s="19"/>
      <c r="M32" s="18" t="s">
        <v>20</v>
      </c>
      <c r="N32" s="18"/>
      <c r="O32" s="18"/>
      <c r="P32" s="18"/>
      <c r="Q32" s="18"/>
      <c r="R32" s="18"/>
      <c r="S32" s="18"/>
      <c r="T32" s="18"/>
      <c r="U32" s="18"/>
      <c r="V32" s="19"/>
      <c r="W32" s="18"/>
    </row>
    <row r="33" spans="1:23">
      <c r="A33" s="24" t="s">
        <v>15</v>
      </c>
      <c r="B33" s="6" t="s">
        <v>18</v>
      </c>
      <c r="C33" s="3"/>
      <c r="D33" s="3"/>
      <c r="E33" s="6"/>
      <c r="F33" s="6"/>
      <c r="G33" s="6" t="s">
        <v>19</v>
      </c>
      <c r="H33" s="6"/>
      <c r="I33" s="6"/>
      <c r="J33" s="6"/>
      <c r="K33" s="6"/>
      <c r="L33" s="6"/>
      <c r="M33" s="6" t="s">
        <v>24</v>
      </c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45.75" thickBot="1">
      <c r="A34" s="5" t="s">
        <v>0</v>
      </c>
      <c r="B34" s="5" t="s">
        <v>1</v>
      </c>
      <c r="C34" s="5" t="s">
        <v>17</v>
      </c>
      <c r="D34" s="5" t="s">
        <v>2</v>
      </c>
      <c r="E34" s="23" t="s">
        <v>5</v>
      </c>
      <c r="F34" s="5" t="s">
        <v>4</v>
      </c>
      <c r="G34" s="5" t="s">
        <v>9</v>
      </c>
      <c r="H34" s="5" t="s">
        <v>10</v>
      </c>
      <c r="I34" s="5" t="s">
        <v>11</v>
      </c>
      <c r="J34" s="5" t="s">
        <v>12</v>
      </c>
      <c r="K34" s="5" t="s">
        <v>13</v>
      </c>
      <c r="L34" s="5" t="s">
        <v>14</v>
      </c>
      <c r="M34" s="5" t="s">
        <v>9</v>
      </c>
      <c r="N34" s="5" t="s">
        <v>10</v>
      </c>
      <c r="O34" s="5" t="s">
        <v>11</v>
      </c>
      <c r="P34" s="14" t="s">
        <v>23</v>
      </c>
      <c r="Q34" s="23" t="s">
        <v>31</v>
      </c>
      <c r="R34" s="14" t="s">
        <v>25</v>
      </c>
      <c r="S34" s="23" t="s">
        <v>26</v>
      </c>
      <c r="T34" s="14" t="s">
        <v>27</v>
      </c>
      <c r="U34" s="23" t="s">
        <v>28</v>
      </c>
      <c r="V34" s="14" t="s">
        <v>29</v>
      </c>
      <c r="W34" s="23" t="s">
        <v>30</v>
      </c>
    </row>
    <row r="35" spans="1:23" ht="15.75" thickTop="1">
      <c r="A35" s="11">
        <v>7.0000000000000007E-2</v>
      </c>
      <c r="B35" s="12"/>
      <c r="C35" s="12"/>
      <c r="D35" s="12"/>
      <c r="E35" s="12"/>
      <c r="F35" s="12"/>
      <c r="G35" s="12">
        <v>-93.41</v>
      </c>
      <c r="H35" s="12">
        <v>-82.56</v>
      </c>
      <c r="I35" s="12">
        <v>-91.69</v>
      </c>
      <c r="J35" s="12">
        <v>-93.34</v>
      </c>
      <c r="K35" s="12">
        <v>-102.23</v>
      </c>
      <c r="L35" s="12">
        <v>-110.88</v>
      </c>
      <c r="M35" s="12">
        <f>G35+325</f>
        <v>231.59</v>
      </c>
      <c r="N35" s="12">
        <f>H35+325</f>
        <v>242.44</v>
      </c>
      <c r="O35" s="12">
        <f>I35+325</f>
        <v>233.31</v>
      </c>
      <c r="P35" s="12">
        <f>J35+325</f>
        <v>231.66</v>
      </c>
      <c r="Q35" s="12">
        <f>P35-$P$64</f>
        <v>19.859999999999985</v>
      </c>
      <c r="R35" s="12">
        <f>K35+325+0.25</f>
        <v>223.01999999999998</v>
      </c>
      <c r="S35" s="13">
        <f>R35-$R$64</f>
        <v>28.669999999999987</v>
      </c>
      <c r="T35" s="20">
        <f>K35+325-5.6</f>
        <v>217.17</v>
      </c>
      <c r="U35" s="13">
        <f>T35-$T$64</f>
        <v>28.669999999999987</v>
      </c>
      <c r="V35" s="12">
        <f>L35+325</f>
        <v>214.12</v>
      </c>
      <c r="W35" s="13">
        <f>V35-$V$64</f>
        <v>37.920000000000016</v>
      </c>
    </row>
    <row r="36" spans="1:23">
      <c r="A36" s="2">
        <v>7.1999999999999995E-2</v>
      </c>
      <c r="B36" s="2">
        <v>-325</v>
      </c>
      <c r="C36" s="2">
        <v>-114.8</v>
      </c>
      <c r="D36" s="2">
        <f>C36-$B$4</f>
        <v>-282.60000000000002</v>
      </c>
      <c r="E36" s="2">
        <f>D36-B36</f>
        <v>42.399999999999977</v>
      </c>
      <c r="F36" s="4">
        <f>-(90-ACOS(0.0084)*180/PI())</f>
        <v>-0.48129020799589739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>
      <c r="A37" s="2">
        <v>7.2499999999999995E-2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>
      <c r="A38" s="2">
        <v>7.3999999999999996E-2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>
      <c r="A39" s="2">
        <v>7.3999999999999996E-2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>
      <c r="A40" s="2">
        <v>7.5999999999999998E-2</v>
      </c>
      <c r="B40" s="39">
        <v>-325</v>
      </c>
      <c r="C40" s="39"/>
      <c r="D40" s="39"/>
      <c r="E40" s="39"/>
      <c r="F40" s="39"/>
      <c r="G40" s="39"/>
      <c r="H40" s="39"/>
      <c r="I40" s="39"/>
      <c r="J40" s="39">
        <v>-94.5</v>
      </c>
      <c r="K40" s="39">
        <v>-104.2</v>
      </c>
      <c r="L40" s="39">
        <v>-113.51</v>
      </c>
      <c r="M40" s="39"/>
      <c r="N40" s="39"/>
      <c r="O40" s="39"/>
      <c r="P40" s="40">
        <f>J40+325</f>
        <v>230.5</v>
      </c>
      <c r="Q40" s="40">
        <f>P40-$P$64</f>
        <v>18.699999999999989</v>
      </c>
      <c r="R40" s="41">
        <f>K40+325+0.25</f>
        <v>221.05</v>
      </c>
      <c r="S40" s="42">
        <f>R40-$R$64</f>
        <v>26.700000000000017</v>
      </c>
      <c r="T40" s="43">
        <f>K40+325-5.6</f>
        <v>215.20000000000002</v>
      </c>
      <c r="U40" s="44">
        <f>T40-$T$64</f>
        <v>26.700000000000017</v>
      </c>
      <c r="V40" s="40">
        <f>L40+325</f>
        <v>211.49</v>
      </c>
      <c r="W40" s="42">
        <f>V40-$V$64</f>
        <v>35.29000000000002</v>
      </c>
    </row>
    <row r="41" spans="1:23">
      <c r="A41" s="2">
        <v>7.6999999999999999E-2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>
      <c r="A42" s="2">
        <v>7.6999999999999999E-2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>
      <c r="A43" s="2">
        <v>7.6999999999999999E-2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>
      <c r="A44" s="2">
        <v>7.8E-2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>
      <c r="A45" s="2">
        <v>7.9500000000000001E-2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>
      <c r="A46" s="2">
        <v>0.08</v>
      </c>
      <c r="B46" s="2">
        <v>-325</v>
      </c>
      <c r="C46" s="2">
        <v>-118.6</v>
      </c>
      <c r="D46" s="2">
        <f>C46-$B$4</f>
        <v>-286.39999999999998</v>
      </c>
      <c r="E46" s="2">
        <f>D46-B46</f>
        <v>38.600000000000023</v>
      </c>
      <c r="F46" s="4">
        <f>-(90-ACOS(0.00848)*180/PI())</f>
        <v>-0.48587403362226667</v>
      </c>
      <c r="G46" s="4">
        <v>-95.33</v>
      </c>
      <c r="H46" s="4">
        <v>-85.74</v>
      </c>
      <c r="I46" s="4">
        <v>-96.17</v>
      </c>
      <c r="J46" s="4">
        <v>-95.25</v>
      </c>
      <c r="K46" s="4">
        <v>-105.35</v>
      </c>
      <c r="L46" s="4">
        <v>-115.24</v>
      </c>
      <c r="M46" s="7">
        <f t="shared" ref="M46:P47" si="2">G46+325</f>
        <v>229.67000000000002</v>
      </c>
      <c r="N46" s="7">
        <f t="shared" si="2"/>
        <v>239.26</v>
      </c>
      <c r="O46" s="7">
        <f t="shared" si="2"/>
        <v>228.82999999999998</v>
      </c>
      <c r="P46" s="7">
        <f t="shared" si="2"/>
        <v>229.75</v>
      </c>
      <c r="Q46" s="7">
        <f>P46-$P$64</f>
        <v>17.949999999999989</v>
      </c>
      <c r="R46" s="12">
        <f>K46+325+0.25</f>
        <v>219.9</v>
      </c>
      <c r="S46" s="8">
        <f>R46-$R$64</f>
        <v>25.550000000000011</v>
      </c>
      <c r="T46" s="20">
        <f>K46+325-5.6</f>
        <v>214.05</v>
      </c>
      <c r="U46" s="13">
        <f>T46-$T$64</f>
        <v>25.550000000000011</v>
      </c>
      <c r="V46" s="7">
        <f>L46+325</f>
        <v>209.76</v>
      </c>
      <c r="W46" s="8">
        <f>V46-$V$64</f>
        <v>33.56</v>
      </c>
    </row>
    <row r="47" spans="1:23">
      <c r="A47" s="2">
        <v>8.5000000000000006E-2</v>
      </c>
      <c r="B47" s="2"/>
      <c r="C47" s="2"/>
      <c r="D47" s="2"/>
      <c r="E47" s="2"/>
      <c r="F47" s="4"/>
      <c r="G47" s="4">
        <v>-96.29</v>
      </c>
      <c r="H47" s="4">
        <v>-87.34</v>
      </c>
      <c r="I47" s="4">
        <v>-98.45</v>
      </c>
      <c r="J47" s="4">
        <v>-96.2</v>
      </c>
      <c r="K47" s="4">
        <v>-106.91</v>
      </c>
      <c r="L47" s="4">
        <v>-117.41</v>
      </c>
      <c r="M47" s="7">
        <f t="shared" si="2"/>
        <v>228.70999999999998</v>
      </c>
      <c r="N47" s="7">
        <f t="shared" si="2"/>
        <v>237.66</v>
      </c>
      <c r="O47" s="7">
        <f t="shared" si="2"/>
        <v>226.55</v>
      </c>
      <c r="P47" s="7">
        <f t="shared" si="2"/>
        <v>228.8</v>
      </c>
      <c r="Q47" s="7">
        <f>P47-$P$64</f>
        <v>17</v>
      </c>
      <c r="R47" s="12">
        <f>K47+325+0.25</f>
        <v>218.34</v>
      </c>
      <c r="S47" s="8">
        <f>R47-$R$64</f>
        <v>23.990000000000009</v>
      </c>
      <c r="T47" s="20">
        <f>K47+325-5.6</f>
        <v>212.49</v>
      </c>
      <c r="U47" s="13">
        <f>T47-$T$64</f>
        <v>23.990000000000009</v>
      </c>
      <c r="V47" s="7">
        <f>L47+325</f>
        <v>207.59</v>
      </c>
      <c r="W47" s="8">
        <f>V47-$V$64</f>
        <v>31.390000000000015</v>
      </c>
    </row>
    <row r="48" spans="1:2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>
      <c r="A49" s="2" t="s">
        <v>32</v>
      </c>
      <c r="B49" s="2"/>
      <c r="C49" s="2"/>
      <c r="D49" s="2"/>
      <c r="E49" s="21">
        <f>SUM(E36:E48)/2</f>
        <v>40.5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1">
        <f>(Q35+Q47)/2</f>
        <v>18.429999999999993</v>
      </c>
      <c r="R49" s="2"/>
      <c r="S49" s="21">
        <f>(S35+S47)/2</f>
        <v>26.33</v>
      </c>
      <c r="T49" s="21">
        <f>(T35+T47)/2</f>
        <v>214.82999999999998</v>
      </c>
      <c r="U49" s="21">
        <f>(U35+U47)/2</f>
        <v>26.33</v>
      </c>
      <c r="V49" s="2"/>
      <c r="W49" s="22">
        <f>(W35+W47)/2</f>
        <v>34.655000000000015</v>
      </c>
    </row>
    <row r="50" spans="1:23">
      <c r="A50" s="2" t="s">
        <v>21</v>
      </c>
      <c r="B50" s="2"/>
      <c r="C50" s="2"/>
      <c r="D50" s="2"/>
      <c r="E50" s="2">
        <f>E36-E$49</f>
        <v>1.8999999999999773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>
        <f>Q35-Q$49</f>
        <v>1.4299999999999926</v>
      </c>
      <c r="R50" s="2"/>
      <c r="S50" s="2">
        <f>S35-S$49</f>
        <v>2.3399999999999892</v>
      </c>
      <c r="T50" s="2">
        <f>T35-T$49</f>
        <v>2.3400000000000034</v>
      </c>
      <c r="U50" s="2">
        <f>U35-U$49</f>
        <v>2.3399999999999892</v>
      </c>
      <c r="V50" s="2"/>
      <c r="W50" s="2">
        <f>W35-W$49</f>
        <v>3.2650000000000006</v>
      </c>
    </row>
    <row r="51" spans="1:23">
      <c r="A51" s="2" t="s">
        <v>22</v>
      </c>
      <c r="B51" s="2"/>
      <c r="C51" s="2"/>
      <c r="D51" s="2"/>
      <c r="E51" s="2">
        <f>E46-E$49</f>
        <v>-1.8999999999999773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>
        <f>Q47-Q$49</f>
        <v>-1.4299999999999926</v>
      </c>
      <c r="R51" s="2"/>
      <c r="S51" s="2">
        <f>S47-S$49</f>
        <v>-2.3399999999999892</v>
      </c>
      <c r="T51" s="2">
        <f>T47-T$49</f>
        <v>-2.339999999999975</v>
      </c>
      <c r="U51" s="2">
        <f>U47-U$49</f>
        <v>-2.3399999999999892</v>
      </c>
      <c r="V51" s="2"/>
      <c r="W51" s="2">
        <f>W47-W$49</f>
        <v>-3.2650000000000006</v>
      </c>
    </row>
    <row r="52" spans="1:23">
      <c r="A52" s="29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>
      <c r="A53" s="31" t="s">
        <v>33</v>
      </c>
      <c r="B53" s="2"/>
      <c r="C53" s="2"/>
      <c r="D53" s="2"/>
      <c r="E53" s="2"/>
      <c r="F53" s="2"/>
      <c r="G53" s="32">
        <v>210</v>
      </c>
      <c r="H53" s="34">
        <v>24.111111111111111</v>
      </c>
      <c r="I53" s="34">
        <v>8.5555555555555571</v>
      </c>
      <c r="J53" s="34">
        <v>210</v>
      </c>
      <c r="K53" s="34">
        <v>31.888888888888886</v>
      </c>
      <c r="L53" s="34">
        <v>8.1666666666666679</v>
      </c>
      <c r="M53" s="2"/>
      <c r="N53" s="2"/>
      <c r="O53" s="2"/>
      <c r="P53" s="34">
        <v>210</v>
      </c>
      <c r="Q53" s="2"/>
      <c r="R53" s="34">
        <v>31.888888888888886</v>
      </c>
      <c r="S53" s="2"/>
      <c r="T53" s="34">
        <v>31.888888888888886</v>
      </c>
      <c r="U53" s="2"/>
      <c r="V53" s="34">
        <v>8.1666666666666679</v>
      </c>
      <c r="W53" s="2"/>
    </row>
    <row r="54" spans="1:23">
      <c r="A54" s="31" t="s">
        <v>35</v>
      </c>
      <c r="B54" s="2"/>
      <c r="C54" s="2"/>
      <c r="D54" s="2"/>
      <c r="E54" s="2"/>
      <c r="F54" s="2"/>
      <c r="G54" s="34">
        <v>260</v>
      </c>
      <c r="H54" s="34">
        <v>29.851851851851851</v>
      </c>
      <c r="I54" s="34">
        <v>10.592592592592595</v>
      </c>
      <c r="J54" s="34">
        <v>260</v>
      </c>
      <c r="K54" s="34">
        <v>39.481481481481474</v>
      </c>
      <c r="L54" s="34">
        <v>10.111111111111112</v>
      </c>
      <c r="M54" s="2"/>
      <c r="N54" s="2"/>
      <c r="O54" s="2"/>
      <c r="P54" s="34">
        <v>260</v>
      </c>
      <c r="Q54" s="2"/>
      <c r="R54" s="34">
        <v>39.481481481481474</v>
      </c>
      <c r="S54" s="2"/>
      <c r="T54" s="34">
        <v>39.481481481481474</v>
      </c>
      <c r="U54" s="2"/>
      <c r="V54" s="34">
        <v>10.111111111111112</v>
      </c>
      <c r="W54" s="2"/>
    </row>
    <row r="55" spans="1:23">
      <c r="A55" s="31" t="s">
        <v>34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35">
        <f>P53+8</f>
        <v>218</v>
      </c>
      <c r="Q55" s="2"/>
      <c r="R55" s="34">
        <f>R53+8</f>
        <v>39.888888888888886</v>
      </c>
      <c r="S55" s="2"/>
      <c r="T55" s="35">
        <f>T53+8</f>
        <v>39.888888888888886</v>
      </c>
      <c r="U55" s="2"/>
      <c r="V55" s="35">
        <f>V53+8</f>
        <v>16.166666666666668</v>
      </c>
      <c r="W55" s="2"/>
    </row>
    <row r="56" spans="1:23">
      <c r="A56" s="31" t="s">
        <v>36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35">
        <f>P54+8+2*Q50</f>
        <v>270.86</v>
      </c>
      <c r="Q56" s="2"/>
      <c r="R56" s="34">
        <f>R54+8+2*S50</f>
        <v>52.161481481481452</v>
      </c>
      <c r="S56" s="2"/>
      <c r="T56" s="35">
        <f>T54+8+2*U50</f>
        <v>52.161481481481452</v>
      </c>
      <c r="U56" s="2"/>
      <c r="V56" s="35">
        <f>V54+8+2*W50</f>
        <v>24.641111111111115</v>
      </c>
      <c r="W56" s="2"/>
    </row>
    <row r="57" spans="1:2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24" t="s">
        <v>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2" t="s">
        <v>6</v>
      </c>
      <c r="B59" s="2">
        <v>167.8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/>
      <c r="B61" s="3" t="s">
        <v>3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 t="s">
        <v>20</v>
      </c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>
      <c r="A62" s="2"/>
      <c r="B62" s="6" t="s">
        <v>18</v>
      </c>
      <c r="C62" s="3"/>
      <c r="D62" s="3"/>
      <c r="E62" s="6"/>
      <c r="F62" s="6"/>
      <c r="G62" s="6" t="s">
        <v>19</v>
      </c>
      <c r="H62" s="6"/>
      <c r="I62" s="6"/>
      <c r="J62" s="6"/>
      <c r="K62" s="6"/>
      <c r="L62" s="6"/>
      <c r="M62" s="6" t="s">
        <v>24</v>
      </c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ht="45.75" thickBot="1">
      <c r="A63" s="5" t="s">
        <v>0</v>
      </c>
      <c r="B63" s="5" t="s">
        <v>1</v>
      </c>
      <c r="C63" s="5" t="s">
        <v>17</v>
      </c>
      <c r="D63" s="5" t="s">
        <v>2</v>
      </c>
      <c r="E63" s="23" t="s">
        <v>5</v>
      </c>
      <c r="F63" s="5" t="s">
        <v>4</v>
      </c>
      <c r="G63" s="5" t="s">
        <v>9</v>
      </c>
      <c r="H63" s="5" t="s">
        <v>10</v>
      </c>
      <c r="I63" s="5" t="s">
        <v>11</v>
      </c>
      <c r="J63" s="5" t="s">
        <v>12</v>
      </c>
      <c r="K63" s="5" t="s">
        <v>13</v>
      </c>
      <c r="L63" s="5" t="s">
        <v>14</v>
      </c>
      <c r="M63" s="5" t="s">
        <v>9</v>
      </c>
      <c r="N63" s="5" t="s">
        <v>10</v>
      </c>
      <c r="O63" s="5" t="s">
        <v>11</v>
      </c>
      <c r="P63" s="14" t="s">
        <v>23</v>
      </c>
      <c r="Q63" s="23" t="s">
        <v>31</v>
      </c>
      <c r="R63" s="14" t="s">
        <v>25</v>
      </c>
      <c r="S63" s="23" t="s">
        <v>26</v>
      </c>
      <c r="T63" s="14" t="s">
        <v>27</v>
      </c>
      <c r="U63" s="23" t="s">
        <v>28</v>
      </c>
      <c r="V63" s="14" t="s">
        <v>29</v>
      </c>
      <c r="W63" s="23" t="s">
        <v>30</v>
      </c>
    </row>
    <row r="64" spans="1:23" ht="15.75" thickTop="1">
      <c r="A64" s="15">
        <v>7.1999999999999995E-2</v>
      </c>
      <c r="B64" s="15">
        <v>-325</v>
      </c>
      <c r="C64" s="15">
        <v>-152.19999999999999</v>
      </c>
      <c r="D64" s="15">
        <f>C64-$B$4</f>
        <v>-320</v>
      </c>
      <c r="E64" s="15">
        <f>D64-B64</f>
        <v>5</v>
      </c>
      <c r="F64" s="16">
        <f>-(90-ACOS(0.008987)*180/PI())</f>
        <v>-0.51492410205054284</v>
      </c>
      <c r="G64" s="16">
        <v>-113.12</v>
      </c>
      <c r="H64" s="16">
        <v>-149.47999999999999</v>
      </c>
      <c r="I64" s="16">
        <v>-167.95</v>
      </c>
      <c r="J64" s="16">
        <v>-113.2</v>
      </c>
      <c r="K64" s="16">
        <v>-130.9</v>
      </c>
      <c r="L64" s="16">
        <v>-148.80000000000001</v>
      </c>
      <c r="M64" s="12">
        <f t="shared" ref="M64:P66" si="3">G64+325</f>
        <v>211.88</v>
      </c>
      <c r="N64" s="12">
        <f t="shared" si="3"/>
        <v>175.52</v>
      </c>
      <c r="O64" s="12">
        <f t="shared" si="3"/>
        <v>157.05000000000001</v>
      </c>
      <c r="P64" s="12">
        <f t="shared" si="3"/>
        <v>211.8</v>
      </c>
      <c r="Q64" s="26">
        <f>P64-$P$64</f>
        <v>0</v>
      </c>
      <c r="R64" s="25">
        <f>K64+325+0.25</f>
        <v>194.35</v>
      </c>
      <c r="S64" s="26">
        <f>R64-$R$64</f>
        <v>0</v>
      </c>
      <c r="T64" s="27">
        <f>K64+325- 5.6</f>
        <v>188.5</v>
      </c>
      <c r="U64" s="26">
        <f>T64-$T$64</f>
        <v>0</v>
      </c>
      <c r="V64" s="25">
        <f>L64+325</f>
        <v>176.2</v>
      </c>
      <c r="W64" s="26">
        <f>V64-$V$64</f>
        <v>0</v>
      </c>
    </row>
    <row r="65" spans="1:23">
      <c r="A65" s="15">
        <v>7.5999999999999998E-2</v>
      </c>
      <c r="B65" s="45">
        <v>-325</v>
      </c>
      <c r="C65" s="45">
        <v>-152.19999999999999</v>
      </c>
      <c r="D65" s="45">
        <f>C65-$B$4</f>
        <v>-320</v>
      </c>
      <c r="E65" s="45">
        <f>D65-B65</f>
        <v>5</v>
      </c>
      <c r="F65" s="46">
        <f>-(90-ACOS(0.008987)*180/PI())</f>
        <v>-0.51492410205054284</v>
      </c>
      <c r="G65" s="46">
        <v>-113.12</v>
      </c>
      <c r="H65" s="46">
        <v>-149.47999999999999</v>
      </c>
      <c r="I65" s="46">
        <v>-167.95</v>
      </c>
      <c r="J65" s="46">
        <v>-113.2</v>
      </c>
      <c r="K65" s="46">
        <v>-130.9</v>
      </c>
      <c r="L65" s="46">
        <v>-148.80000000000001</v>
      </c>
      <c r="M65" s="41">
        <f>G65+325</f>
        <v>211.88</v>
      </c>
      <c r="N65" s="41">
        <f>H65+325</f>
        <v>175.52</v>
      </c>
      <c r="O65" s="41">
        <f>I65+325</f>
        <v>157.05000000000001</v>
      </c>
      <c r="P65" s="41">
        <f>J65+325</f>
        <v>211.8</v>
      </c>
      <c r="Q65" s="44">
        <f>P65-$P$64</f>
        <v>0</v>
      </c>
      <c r="R65" s="41">
        <f>K65+325+0.25</f>
        <v>194.35</v>
      </c>
      <c r="S65" s="44">
        <f>R65-$R$64</f>
        <v>0</v>
      </c>
      <c r="T65" s="43">
        <f>K65+325- 5.6</f>
        <v>188.5</v>
      </c>
      <c r="U65" s="44">
        <f>T65-$T$64</f>
        <v>0</v>
      </c>
      <c r="V65" s="41">
        <f>L65+325</f>
        <v>176.2</v>
      </c>
      <c r="W65" s="44">
        <f>V65-$V$64</f>
        <v>0</v>
      </c>
    </row>
    <row r="66" spans="1:23">
      <c r="A66" s="2">
        <v>0.08</v>
      </c>
      <c r="B66" s="2">
        <v>-325</v>
      </c>
      <c r="C66" s="2">
        <v>-152.19999999999999</v>
      </c>
      <c r="D66" s="2">
        <f>C66-$B$4</f>
        <v>-320</v>
      </c>
      <c r="E66" s="2">
        <f>D66-B66</f>
        <v>5</v>
      </c>
      <c r="F66" s="4">
        <f>-(90-ACOS(0.008987)*180/PI())</f>
        <v>-0.51492410205054284</v>
      </c>
      <c r="G66" s="4">
        <v>-113.12</v>
      </c>
      <c r="H66" s="4">
        <v>-149.47999999999999</v>
      </c>
      <c r="I66" s="4">
        <v>-167.95</v>
      </c>
      <c r="J66" s="16">
        <v>-113.2</v>
      </c>
      <c r="K66" s="16">
        <v>-130.9</v>
      </c>
      <c r="L66" s="16">
        <v>-148.80000000000001</v>
      </c>
      <c r="M66" s="7">
        <f t="shared" si="3"/>
        <v>211.88</v>
      </c>
      <c r="N66" s="7">
        <f t="shared" si="3"/>
        <v>175.52</v>
      </c>
      <c r="O66" s="7">
        <f t="shared" si="3"/>
        <v>157.05000000000001</v>
      </c>
      <c r="P66" s="36">
        <f t="shared" si="3"/>
        <v>211.8</v>
      </c>
      <c r="Q66" s="28">
        <f>P66-$P$64</f>
        <v>0</v>
      </c>
      <c r="R66" s="37">
        <f>K66+325+0.25</f>
        <v>194.35</v>
      </c>
      <c r="S66" s="28">
        <f>R66-$R$64</f>
        <v>0</v>
      </c>
      <c r="T66" s="38">
        <f>K66+325- 5.6</f>
        <v>188.5</v>
      </c>
      <c r="U66" s="26">
        <f>T66-$T$64</f>
        <v>0</v>
      </c>
      <c r="V66" s="36">
        <f>L66+325</f>
        <v>176.2</v>
      </c>
      <c r="W66" s="28">
        <f>V66-$V$64</f>
        <v>0</v>
      </c>
    </row>
    <row r="67" spans="1:2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1">
        <f>Q64</f>
        <v>0</v>
      </c>
      <c r="R67" s="2"/>
      <c r="S67" s="21">
        <f>S64</f>
        <v>0</v>
      </c>
      <c r="T67" s="2"/>
      <c r="U67" s="21">
        <f>U64</f>
        <v>0</v>
      </c>
      <c r="V67" s="2"/>
      <c r="W67" s="21">
        <f>W64</f>
        <v>0</v>
      </c>
    </row>
    <row r="68" spans="1:23">
      <c r="A68" s="2" t="s">
        <v>32</v>
      </c>
      <c r="B68" s="2"/>
      <c r="C68" s="2"/>
      <c r="D68" s="2"/>
      <c r="E68" s="21">
        <f>E66</f>
        <v>5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1">
        <f>Q66</f>
        <v>0</v>
      </c>
      <c r="R68" s="2"/>
      <c r="S68" s="21">
        <f>S66</f>
        <v>0</v>
      </c>
      <c r="T68" s="2"/>
      <c r="U68" s="21">
        <f>U66</f>
        <v>0</v>
      </c>
      <c r="V68" s="2"/>
      <c r="W68" s="21">
        <f>W66</f>
        <v>0</v>
      </c>
    </row>
    <row r="69" spans="1:23">
      <c r="A69" s="29"/>
      <c r="B69" s="2"/>
      <c r="C69" s="2"/>
      <c r="D69" s="2"/>
      <c r="E69" s="2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30"/>
      <c r="R69" s="2"/>
      <c r="S69" s="30"/>
      <c r="T69" s="2"/>
      <c r="U69" s="21"/>
      <c r="V69" s="2"/>
      <c r="W69" s="21"/>
    </row>
    <row r="70" spans="1:23">
      <c r="A70" s="31" t="s">
        <v>33</v>
      </c>
      <c r="B70" s="2"/>
      <c r="C70" s="2"/>
      <c r="D70" s="2"/>
      <c r="E70" s="2"/>
      <c r="F70" s="2"/>
      <c r="G70" s="32">
        <v>210</v>
      </c>
      <c r="H70" s="34">
        <v>24.275229357798164</v>
      </c>
      <c r="I70" s="34">
        <v>8.0917431192660558</v>
      </c>
      <c r="J70" s="34">
        <v>210</v>
      </c>
      <c r="K70" s="34">
        <v>25.571955719557195</v>
      </c>
      <c r="L70" s="34">
        <v>10.07380073800738</v>
      </c>
      <c r="M70" s="2"/>
      <c r="N70" s="2"/>
      <c r="O70" s="2"/>
      <c r="P70" s="34">
        <v>210</v>
      </c>
      <c r="R70" s="34">
        <v>25.571955719557195</v>
      </c>
      <c r="T70" s="34">
        <v>25.571955719557195</v>
      </c>
      <c r="U70" s="2"/>
      <c r="V70" s="34">
        <v>10.07380073800738</v>
      </c>
      <c r="W70" s="2"/>
    </row>
    <row r="71" spans="1:23">
      <c r="A71" s="31" t="s">
        <v>35</v>
      </c>
      <c r="B71" s="2"/>
      <c r="C71" s="2"/>
      <c r="D71" s="2"/>
      <c r="E71" s="2"/>
      <c r="F71" s="2"/>
      <c r="G71" s="34">
        <v>260</v>
      </c>
      <c r="H71" s="34">
        <v>30.055045871559635</v>
      </c>
      <c r="I71" s="32">
        <v>10.018348623853214</v>
      </c>
      <c r="J71" s="34">
        <v>260</v>
      </c>
      <c r="K71" s="34">
        <v>31.660516605166048</v>
      </c>
      <c r="L71" s="34">
        <v>12.472324723247233</v>
      </c>
      <c r="M71" s="2"/>
      <c r="N71" s="2"/>
      <c r="O71" s="2"/>
      <c r="P71" s="34">
        <v>260</v>
      </c>
      <c r="R71" s="34">
        <v>31.660516605166048</v>
      </c>
      <c r="T71" s="34">
        <v>31.660516605166048</v>
      </c>
      <c r="U71" s="2"/>
      <c r="V71" s="34">
        <v>12.472324723247233</v>
      </c>
      <c r="W71" s="2"/>
    </row>
    <row r="72" spans="1:23">
      <c r="A72" s="31" t="s">
        <v>34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35">
        <f>P70+8</f>
        <v>218</v>
      </c>
      <c r="Q72" s="2"/>
      <c r="R72" s="35">
        <f>R70+8</f>
        <v>33.571955719557195</v>
      </c>
      <c r="S72" s="2"/>
      <c r="T72" s="35">
        <f>T70+8</f>
        <v>33.571955719557195</v>
      </c>
      <c r="U72" s="2"/>
      <c r="V72" s="35">
        <f>V70+8</f>
        <v>18.073800738007378</v>
      </c>
      <c r="W72" s="2"/>
    </row>
    <row r="73" spans="1:23">
      <c r="A73" s="31" t="s">
        <v>36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35">
        <f>P71+8+2*Q67</f>
        <v>268</v>
      </c>
      <c r="Q73" s="2"/>
      <c r="R73" s="35">
        <f>R71+8+2*S67</f>
        <v>39.660516605166052</v>
      </c>
      <c r="S73" s="2"/>
      <c r="T73" s="35">
        <f>T71+8+2*U67</f>
        <v>39.660516605166052</v>
      </c>
      <c r="U73" s="2"/>
      <c r="V73" s="35">
        <f>V71+8+2*W67</f>
        <v>20.472324723247233</v>
      </c>
      <c r="W73" s="2"/>
    </row>
  </sheetData>
  <phoneticPr fontId="1" type="noConversion"/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</dc:creator>
  <cp:lastModifiedBy>smith</cp:lastModifiedBy>
  <cp:lastPrinted>2010-12-23T17:06:43Z</cp:lastPrinted>
  <dcterms:created xsi:type="dcterms:W3CDTF">2010-08-04T17:31:24Z</dcterms:created>
  <dcterms:modified xsi:type="dcterms:W3CDTF">2011-01-26T00:49:13Z</dcterms:modified>
</cp:coreProperties>
</file>