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0" yWindow="192" windowWidth="23040" windowHeight="9720"/>
  </bookViews>
  <sheets>
    <sheet name="NOTES" sheetId="6" r:id="rId1"/>
    <sheet name="All LHO LVEA Monuments Plot" sheetId="5" r:id="rId2"/>
    <sheet name="All LHO LVEA Monuments List" sheetId="2" r:id="rId3"/>
    <sheet name="TS1 Plot" sheetId="15" r:id="rId4"/>
    <sheet name="TS1" sheetId="14" r:id="rId5"/>
    <sheet name="TS2 Plot" sheetId="18" r:id="rId6"/>
    <sheet name="TS2" sheetId="17" r:id="rId7"/>
    <sheet name="All LHO End-Y Monuments Plot" sheetId="11" r:id="rId8"/>
    <sheet name="All LHO End-Y Monuments List" sheetId="9" r:id="rId9"/>
    <sheet name="LHO D970210-v2" sheetId="7" r:id="rId10"/>
    <sheet name="LHO LVEA 15nov2011" sheetId="1" r:id="rId11"/>
    <sheet name="LHO End Y 12Jan2012" sheetId="8" r:id="rId12"/>
    <sheet name="LVEA interior wall" sheetId="12" r:id="rId13"/>
    <sheet name="TS structure" sheetId="13" r:id="rId14"/>
  </sheets>
  <externalReferences>
    <externalReference r:id="rId15"/>
  </externalReferences>
  <calcPr calcId="145621"/>
</workbook>
</file>

<file path=xl/calcChain.xml><?xml version="1.0" encoding="utf-8"?>
<calcChain xmlns="http://schemas.openxmlformats.org/spreadsheetml/2006/main">
  <c r="G28" i="17" l="1"/>
  <c r="F28" i="17"/>
  <c r="G27" i="17"/>
  <c r="F27" i="17"/>
  <c r="G26" i="17"/>
  <c r="F26" i="17"/>
  <c r="G25" i="17"/>
  <c r="F25" i="17"/>
  <c r="G24" i="17"/>
  <c r="F24" i="17"/>
  <c r="G23" i="17"/>
  <c r="F23" i="17"/>
  <c r="G22" i="17"/>
  <c r="F22" i="17"/>
  <c r="G21" i="17"/>
  <c r="F21" i="17"/>
  <c r="B28" i="17"/>
  <c r="C34" i="17"/>
  <c r="B34" i="17"/>
  <c r="C33" i="17"/>
  <c r="B33" i="17"/>
  <c r="C32" i="17"/>
  <c r="B32" i="17"/>
  <c r="G16" i="14" l="1"/>
  <c r="F16" i="14"/>
  <c r="G15" i="14"/>
  <c r="F15" i="14"/>
  <c r="G14" i="14"/>
  <c r="F14" i="14"/>
  <c r="G13" i="14"/>
  <c r="F13" i="14"/>
  <c r="G12" i="14"/>
  <c r="F12" i="14"/>
  <c r="G11" i="14"/>
  <c r="F11" i="14"/>
  <c r="G10" i="14"/>
  <c r="F10" i="14"/>
  <c r="G9" i="14"/>
  <c r="F9" i="14"/>
  <c r="G8" i="14"/>
  <c r="F8" i="14"/>
  <c r="G7" i="14"/>
  <c r="F7" i="14"/>
  <c r="G6" i="14"/>
  <c r="F6" i="14"/>
  <c r="G5" i="14"/>
  <c r="F5" i="14"/>
  <c r="G4" i="14"/>
  <c r="F4" i="14"/>
  <c r="H43" i="13"/>
  <c r="G43" i="13"/>
  <c r="H42" i="13"/>
  <c r="G42" i="13"/>
  <c r="H41" i="13"/>
  <c r="G41" i="13"/>
  <c r="H40" i="13"/>
  <c r="G40" i="13"/>
  <c r="H39" i="13"/>
  <c r="G39" i="13"/>
  <c r="H38" i="13"/>
  <c r="G38" i="13"/>
  <c r="H37" i="13"/>
  <c r="G37" i="13"/>
  <c r="H36" i="13"/>
  <c r="G36" i="13"/>
  <c r="H35" i="13"/>
  <c r="G35" i="13"/>
  <c r="H34" i="13"/>
  <c r="G34" i="13"/>
  <c r="H33" i="13"/>
  <c r="G33" i="13"/>
  <c r="H32" i="13"/>
  <c r="G32" i="13"/>
  <c r="H31" i="13"/>
  <c r="G31" i="13"/>
  <c r="H30" i="13"/>
  <c r="G30" i="13"/>
  <c r="H29" i="13"/>
  <c r="G29" i="13"/>
  <c r="H28" i="13"/>
  <c r="G28" i="13"/>
  <c r="H27" i="13"/>
  <c r="G27" i="13"/>
  <c r="H26" i="13"/>
  <c r="G26" i="13"/>
  <c r="H25" i="13"/>
  <c r="G25" i="13"/>
  <c r="H24" i="13"/>
  <c r="G24" i="13"/>
  <c r="H23" i="13"/>
  <c r="G23" i="13"/>
  <c r="H22" i="13"/>
  <c r="G22" i="13"/>
  <c r="H21" i="13"/>
  <c r="G21" i="13"/>
  <c r="H20" i="13"/>
  <c r="G20" i="13"/>
  <c r="H19" i="13"/>
  <c r="G19" i="13"/>
  <c r="H18" i="13"/>
  <c r="G18" i="13"/>
  <c r="H17" i="13"/>
  <c r="G17" i="13"/>
  <c r="H16" i="13"/>
  <c r="G16" i="13"/>
  <c r="H15" i="13"/>
  <c r="G15" i="13"/>
  <c r="H14" i="13"/>
  <c r="G14" i="13"/>
  <c r="H13" i="13"/>
  <c r="G13" i="13"/>
  <c r="H12" i="13"/>
  <c r="G12" i="13"/>
  <c r="H11" i="13"/>
  <c r="G11" i="13"/>
  <c r="H10" i="13"/>
  <c r="G10" i="13"/>
  <c r="H9" i="13"/>
  <c r="G9" i="13"/>
  <c r="H8" i="13"/>
  <c r="G8" i="13"/>
  <c r="H7" i="13"/>
  <c r="G7" i="13"/>
  <c r="H6" i="13"/>
  <c r="G6" i="13"/>
  <c r="H5" i="13"/>
  <c r="G5" i="13"/>
  <c r="H4" i="13"/>
  <c r="G4" i="13"/>
  <c r="E39" i="12"/>
  <c r="D39" i="12"/>
  <c r="E36" i="12"/>
  <c r="D36" i="12"/>
  <c r="D37" i="12"/>
  <c r="E37" i="12"/>
  <c r="E38" i="12"/>
  <c r="D38" i="12"/>
  <c r="G20" i="17"/>
  <c r="F20" i="17"/>
  <c r="G19" i="17"/>
  <c r="F19" i="17"/>
  <c r="G18" i="17"/>
  <c r="F18" i="17"/>
  <c r="G17" i="17"/>
  <c r="F17" i="17"/>
  <c r="G16" i="17"/>
  <c r="F16" i="17"/>
  <c r="G15" i="17"/>
  <c r="F15" i="17"/>
  <c r="G14" i="17"/>
  <c r="F14" i="17"/>
  <c r="G13" i="17"/>
  <c r="F13" i="17"/>
  <c r="G12" i="17"/>
  <c r="F12" i="17"/>
  <c r="G11" i="17"/>
  <c r="F11" i="17"/>
  <c r="G10" i="17"/>
  <c r="F10" i="17"/>
  <c r="G9" i="17"/>
  <c r="F9" i="17"/>
  <c r="G8" i="17"/>
  <c r="F8" i="17"/>
  <c r="G7" i="17"/>
  <c r="F7" i="17"/>
  <c r="G6" i="17"/>
  <c r="F6" i="17"/>
  <c r="G5" i="17"/>
  <c r="F5" i="17"/>
  <c r="G4" i="17"/>
  <c r="F4" i="17"/>
  <c r="F43" i="13"/>
  <c r="E43" i="13"/>
  <c r="F42" i="13"/>
  <c r="E42" i="13"/>
  <c r="F41" i="13"/>
  <c r="E41" i="13"/>
  <c r="F40" i="13"/>
  <c r="E40" i="13"/>
  <c r="F39" i="13"/>
  <c r="E39" i="13"/>
  <c r="F38" i="13"/>
  <c r="E38" i="13"/>
  <c r="F37" i="13"/>
  <c r="E37" i="13"/>
  <c r="F36" i="13"/>
  <c r="E36" i="13"/>
  <c r="F35" i="13"/>
  <c r="E35" i="13"/>
  <c r="F34" i="13"/>
  <c r="E34" i="13"/>
  <c r="F33" i="13"/>
  <c r="E33" i="13"/>
  <c r="F32" i="13"/>
  <c r="E32" i="13"/>
  <c r="F31" i="13"/>
  <c r="E31" i="13"/>
  <c r="F30" i="13"/>
  <c r="E30" i="13"/>
  <c r="F29" i="13"/>
  <c r="E29" i="13"/>
  <c r="F28" i="13"/>
  <c r="E28" i="13"/>
  <c r="F27" i="13"/>
  <c r="E27" i="13"/>
  <c r="F26" i="13"/>
  <c r="E26" i="13"/>
  <c r="F25" i="13"/>
  <c r="E25" i="13"/>
  <c r="F24" i="13"/>
  <c r="E24" i="13"/>
  <c r="F23" i="13"/>
  <c r="E23" i="13"/>
  <c r="F22" i="13"/>
  <c r="E22" i="13"/>
  <c r="F21" i="13"/>
  <c r="E21" i="13"/>
  <c r="F20" i="13"/>
  <c r="E20" i="13"/>
  <c r="F19" i="13"/>
  <c r="E19" i="13"/>
  <c r="F18" i="13"/>
  <c r="E18" i="13"/>
  <c r="F17" i="13"/>
  <c r="E17" i="13"/>
  <c r="F16" i="13"/>
  <c r="E16" i="13"/>
  <c r="F15" i="13"/>
  <c r="E15" i="13"/>
  <c r="F14" i="13"/>
  <c r="E14" i="13"/>
  <c r="F13" i="13"/>
  <c r="E13" i="13"/>
  <c r="F12" i="13"/>
  <c r="E12" i="13"/>
  <c r="F11" i="13"/>
  <c r="E11" i="13"/>
  <c r="F10" i="13"/>
  <c r="E10" i="13"/>
  <c r="F9" i="13"/>
  <c r="E9" i="13"/>
  <c r="F8" i="13"/>
  <c r="E8" i="13"/>
  <c r="F7" i="13"/>
  <c r="E7" i="13"/>
  <c r="F6" i="13"/>
  <c r="E6" i="13"/>
  <c r="F5" i="13"/>
  <c r="E5" i="13"/>
  <c r="F4" i="13"/>
  <c r="E4" i="13"/>
  <c r="C36" i="12"/>
  <c r="B36" i="12"/>
  <c r="B37" i="12"/>
  <c r="C37" i="12"/>
  <c r="C39" i="12"/>
  <c r="B39" i="12"/>
  <c r="C38" i="12"/>
  <c r="B38" i="12"/>
  <c r="C29" i="13" l="1"/>
  <c r="C35" i="13" s="1"/>
  <c r="B29" i="13"/>
  <c r="B35" i="13" s="1"/>
  <c r="B27" i="13"/>
  <c r="B32" i="13" s="1"/>
  <c r="C26" i="13"/>
  <c r="C31" i="13" s="1"/>
  <c r="C25" i="13"/>
  <c r="C34" i="13" s="1"/>
  <c r="B25" i="13"/>
  <c r="B30" i="13" s="1"/>
  <c r="C24" i="13"/>
  <c r="C28" i="13" s="1"/>
  <c r="C33" i="13" s="1"/>
  <c r="B24" i="13"/>
  <c r="B28" i="13" s="1"/>
  <c r="B33" i="13" s="1"/>
  <c r="B22" i="13"/>
  <c r="B19" i="13"/>
  <c r="C14" i="13"/>
  <c r="C19" i="13" s="1"/>
  <c r="C9" i="13"/>
  <c r="B9" i="13"/>
  <c r="B14" i="13" s="1"/>
  <c r="B7" i="13"/>
  <c r="B12" i="13" s="1"/>
  <c r="B17" i="13" s="1"/>
  <c r="C5" i="13"/>
  <c r="C6" i="13" s="1"/>
  <c r="B5" i="13"/>
  <c r="B6" i="13" s="1"/>
  <c r="C4" i="13"/>
  <c r="C8" i="13" s="1"/>
  <c r="B4" i="13"/>
  <c r="B8" i="13" s="1"/>
  <c r="C23" i="12"/>
  <c r="B23" i="12"/>
  <c r="E22" i="12"/>
  <c r="G22" i="12" s="1"/>
  <c r="D22" i="12"/>
  <c r="F22" i="12" s="1"/>
  <c r="E21" i="12"/>
  <c r="G21" i="12" s="1"/>
  <c r="D21" i="12"/>
  <c r="F21" i="12" s="1"/>
  <c r="E20" i="12"/>
  <c r="G20" i="12" s="1"/>
  <c r="D20" i="12"/>
  <c r="F20" i="12" s="1"/>
  <c r="E19" i="12"/>
  <c r="G19" i="12" s="1"/>
  <c r="D19" i="12"/>
  <c r="F19" i="12" s="1"/>
  <c r="E18" i="12"/>
  <c r="G18" i="12" s="1"/>
  <c r="D18" i="12"/>
  <c r="F18" i="12" s="1"/>
  <c r="E17" i="12"/>
  <c r="G17" i="12" s="1"/>
  <c r="D17" i="12"/>
  <c r="F17" i="12" s="1"/>
  <c r="E16" i="12"/>
  <c r="G16" i="12" s="1"/>
  <c r="D16" i="12"/>
  <c r="F16" i="12" s="1"/>
  <c r="E15" i="12"/>
  <c r="G15" i="12" s="1"/>
  <c r="D15" i="12"/>
  <c r="F15" i="12" s="1"/>
  <c r="E14" i="12"/>
  <c r="C32" i="12" s="1"/>
  <c r="D14" i="12"/>
  <c r="F14" i="12" s="1"/>
  <c r="E13" i="12"/>
  <c r="G13" i="12" s="1"/>
  <c r="D13" i="12"/>
  <c r="F13" i="12" s="1"/>
  <c r="E12" i="12"/>
  <c r="G12" i="12" s="1"/>
  <c r="D12" i="12"/>
  <c r="F12" i="12" s="1"/>
  <c r="E11" i="12"/>
  <c r="G11" i="12" s="1"/>
  <c r="D11" i="12"/>
  <c r="F11" i="12" s="1"/>
  <c r="E10" i="12"/>
  <c r="G10" i="12" s="1"/>
  <c r="D10" i="12"/>
  <c r="F10" i="12" s="1"/>
  <c r="E9" i="12"/>
  <c r="E23" i="12" s="1"/>
  <c r="G23" i="12" s="1"/>
  <c r="D9" i="12"/>
  <c r="D23" i="12" s="1"/>
  <c r="F23" i="12" s="1"/>
  <c r="B11" i="13" l="1"/>
  <c r="B16" i="13" s="1"/>
  <c r="B21" i="13"/>
  <c r="C16" i="13"/>
  <c r="C21" i="13" s="1"/>
  <c r="C11" i="13"/>
  <c r="C7" i="13"/>
  <c r="C39" i="13"/>
  <c r="C38" i="13"/>
  <c r="C43" i="13" s="1"/>
  <c r="B23" i="13"/>
  <c r="B13" i="13"/>
  <c r="B18" i="13" s="1"/>
  <c r="B40" i="13"/>
  <c r="B36" i="13"/>
  <c r="B41" i="13" s="1"/>
  <c r="C13" i="13"/>
  <c r="C18" i="13"/>
  <c r="C23" i="13" s="1"/>
  <c r="C40" i="13"/>
  <c r="C36" i="13"/>
  <c r="B10" i="13"/>
  <c r="B15" i="13" s="1"/>
  <c r="B26" i="13"/>
  <c r="B31" i="13" s="1"/>
  <c r="B34" i="13"/>
  <c r="C10" i="13"/>
  <c r="C30" i="13"/>
  <c r="C15" i="13"/>
  <c r="C20" i="13" s="1"/>
  <c r="C27" i="13"/>
  <c r="C32" i="13" s="1"/>
  <c r="B20" i="13"/>
  <c r="B29" i="12"/>
  <c r="G14" i="12"/>
  <c r="B30" i="12"/>
  <c r="C31" i="12"/>
  <c r="F9" i="12"/>
  <c r="G9" i="12"/>
  <c r="C12" i="13" l="1"/>
  <c r="C17" i="13"/>
  <c r="C22" i="13" s="1"/>
  <c r="C37" i="13"/>
  <c r="C42" i="13" s="1"/>
  <c r="C41" i="13"/>
  <c r="B39" i="13"/>
  <c r="B38" i="13"/>
  <c r="B43" i="13" s="1"/>
  <c r="B37" i="13"/>
  <c r="B42" i="13" s="1"/>
  <c r="C45" i="2" l="1"/>
  <c r="C46" i="2" s="1"/>
  <c r="C19" i="1" l="1"/>
  <c r="C20" i="1" s="1"/>
</calcChain>
</file>

<file path=xl/sharedStrings.xml><?xml version="1.0" encoding="utf-8"?>
<sst xmlns="http://schemas.openxmlformats.org/spreadsheetml/2006/main" count="489" uniqueCount="206">
  <si>
    <t>Coordinate Information Source</t>
  </si>
  <si>
    <t>X</t>
  </si>
  <si>
    <t>Y</t>
  </si>
  <si>
    <t>LV1</t>
  </si>
  <si>
    <t>LVEA</t>
  </si>
  <si>
    <t>LIGO ISC Initial Alignment Logbook from Hugh, start date 1-12-99, page 101; coord verified by S. Lorimer &amp; E. Prieto 9/12/11</t>
  </si>
  <si>
    <t>LV2</t>
  </si>
  <si>
    <t>LV3</t>
  </si>
  <si>
    <t>LV4</t>
  </si>
  <si>
    <t>UNK</t>
  </si>
  <si>
    <t>Monument set by D. Cook, J. Oberling, S. Lorimer, and E. Prieto 8/3/11 - 8/8/11; Mark on W wall, coords unk</t>
  </si>
  <si>
    <t>LV5</t>
  </si>
  <si>
    <t>Monument set by D. Cook, J. Oberling, S. Lorimer, and E. Prieto 8/3/11 - 8/8/11; coords verified by S. Lorimer &amp; E. Prieto 9/12/11</t>
  </si>
  <si>
    <t>LV6</t>
  </si>
  <si>
    <t>LV7</t>
  </si>
  <si>
    <t>LV8</t>
  </si>
  <si>
    <t>Monument set by D. Cook, J. Oberling, S. Lorimer, and E. Prieto 8/3/11 - 8/8/11; Mark on N wall, x coord unk</t>
  </si>
  <si>
    <t>LV9</t>
  </si>
  <si>
    <t>LV10</t>
  </si>
  <si>
    <t>LV11</t>
  </si>
  <si>
    <t>LV12</t>
  </si>
  <si>
    <t>LV13</t>
  </si>
  <si>
    <t>LV14</t>
  </si>
  <si>
    <t>LV15</t>
  </si>
  <si>
    <t>LV16</t>
  </si>
  <si>
    <t>designation</t>
  </si>
  <si>
    <t>building</t>
  </si>
  <si>
    <t>BTVE-1</t>
  </si>
  <si>
    <t>BTVE-5</t>
  </si>
  <si>
    <t>Z</t>
  </si>
  <si>
    <t>IAM-1</t>
  </si>
  <si>
    <t>IAM-2</t>
  </si>
  <si>
    <t>IAM-3</t>
  </si>
  <si>
    <t>IAM-4</t>
  </si>
  <si>
    <t>IAM-5</t>
  </si>
  <si>
    <t>IAM-6</t>
  </si>
  <si>
    <t>IAM-7</t>
  </si>
  <si>
    <t>IAM-8</t>
  </si>
  <si>
    <t>IAM-9</t>
  </si>
  <si>
    <t>IAM-10</t>
  </si>
  <si>
    <t>IAM-11</t>
  </si>
  <si>
    <t>IAM-12</t>
  </si>
  <si>
    <t>PSI-1</t>
  </si>
  <si>
    <t>PSI-2</t>
  </si>
  <si>
    <t>PSI-3</t>
  </si>
  <si>
    <t>PSI-4</t>
  </si>
  <si>
    <t>PSI-5</t>
  </si>
  <si>
    <t>PSI-6</t>
  </si>
  <si>
    <t>PSI-7</t>
  </si>
  <si>
    <t>PSI-8</t>
  </si>
  <si>
    <t>PSI-9</t>
  </si>
  <si>
    <t>PSI-10</t>
  </si>
  <si>
    <t>PSI-11</t>
  </si>
  <si>
    <t>PSI-12</t>
  </si>
  <si>
    <t>Sources:</t>
  </si>
  <si>
    <t>D970210-v2</t>
  </si>
  <si>
    <t>LVEA 15Nov2011</t>
  </si>
  <si>
    <t>Initial LIGO monuments BTVE, IAM and PSI. Updated/re-surveyed list/drawing, but not a complete set for all of iLIGO</t>
  </si>
  <si>
    <t>LV1 thru LV16. Jason Oberling &amp; Doug Cook, 15 Nov 2011 (prepared earlier in the year)</t>
  </si>
  <si>
    <t>LV17</t>
  </si>
  <si>
    <t>LV Coordinates</t>
  </si>
  <si>
    <t>LV Location</t>
  </si>
  <si>
    <t>Visually Identified LV?</t>
  </si>
  <si>
    <t>Monument requested by D. Coyne for H2 ITMy alignment</t>
  </si>
  <si>
    <t>D970210-v1</t>
  </si>
  <si>
    <t>update to drawing for aLIGO, including LV monuments (to be developed/posted)</t>
  </si>
  <si>
    <t>LV18</t>
  </si>
  <si>
    <t>Monument requested by D. Cook for H1 ITMy alignment</t>
  </si>
  <si>
    <t>D1100291-v1</t>
  </si>
  <si>
    <t>Dennis Coyne added monument LV17 for aLIGO H2 ITMy alignment</t>
  </si>
  <si>
    <t>D1100291-v2</t>
  </si>
  <si>
    <t>Doug Cook added monument LV18 for aLIGO H1 ITMy alignment</t>
  </si>
  <si>
    <t>IAM Number</t>
  </si>
  <si>
    <t>IAM Coordinates</t>
  </si>
  <si>
    <t>IAM Location</t>
  </si>
  <si>
    <t>Visually Identified IAM?</t>
  </si>
  <si>
    <t>End Y</t>
  </si>
  <si>
    <t>D970210, page 5</t>
  </si>
  <si>
    <t>LIGO ISC Initial Alignment Logbook from Hugh, start date 1-12-99, page 138; D970210</t>
  </si>
  <si>
    <t>Monument set by D. Cook, J. Oberling, and S. Lorimer on 1-4-12</t>
  </si>
  <si>
    <t>EY-B1</t>
  </si>
  <si>
    <t>LIGO ISC Initial Alignment Logbook from Hugh, start date 1-12-99, page 100</t>
  </si>
  <si>
    <t>EY-T1</t>
  </si>
  <si>
    <t>BTVE-4</t>
  </si>
  <si>
    <t>IAM-22</t>
  </si>
  <si>
    <t>IAM-23</t>
  </si>
  <si>
    <t>IAM-24</t>
  </si>
  <si>
    <t>IAM-25</t>
  </si>
  <si>
    <t>IAM-26</t>
  </si>
  <si>
    <t>IAM-27</t>
  </si>
  <si>
    <t>IAM-EY-B1</t>
  </si>
  <si>
    <t>IAM-EY-T1</t>
  </si>
  <si>
    <t>LV19</t>
  </si>
  <si>
    <t>LV20</t>
  </si>
  <si>
    <t>LV21</t>
  </si>
  <si>
    <t>LV22</t>
  </si>
  <si>
    <t>LV23</t>
  </si>
  <si>
    <t>LV24</t>
  </si>
  <si>
    <t>LV25</t>
  </si>
  <si>
    <t>LV26</t>
  </si>
  <si>
    <t>D1100291, aLIGO LHO Monuments</t>
  </si>
  <si>
    <t>2) Note that the Test Stand (TS1 and TS2) monuments have their own local coordinate systems, which are in general rotated (slightly) from the global coordinate frame.</t>
  </si>
  <si>
    <t>THESE TS MONUMENTS SHOULD EACH BE ONLY USED AS A SET AND NOT IN COMBINATION WITH THE OTHER MONUMENTS!</t>
  </si>
  <si>
    <t>1) The intent is that this document (to include an Excel spreadsheet of coordinates AND a drawing) cover all monuments for use in aLIGO Initial Alignment at LHO.</t>
  </si>
  <si>
    <t>for LVEA interior dimensions and wall thickness see</t>
  </si>
  <si>
    <t>Relative to the Beam Tube Centerlines</t>
  </si>
  <si>
    <t>Relative to TS1 center</t>
  </si>
  <si>
    <t>I-beam Centerline</t>
  </si>
  <si>
    <t>Face Of Wall (FOW)</t>
  </si>
  <si>
    <t>point</t>
  </si>
  <si>
    <t>X (ft)</t>
  </si>
  <si>
    <t>Y (ft)</t>
  </si>
  <si>
    <t>X (mm)</t>
  </si>
  <si>
    <t>Y (mm)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</si>
  <si>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</si>
  <si>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</si>
  <si>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</si>
  <si>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</si>
  <si>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</si>
  <si>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</si>
  <si>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</si>
  <si>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</si>
  <si>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</si>
  <si>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</si>
  <si>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</si>
  <si>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</si>
  <si>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</si>
  <si>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</si>
  <si>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Beam Tube Centerlines = Global Axes</t>
  </si>
  <si>
    <t>x-axis</t>
  </si>
  <si>
    <t>y-axis</t>
  </si>
  <si>
    <t>pad1</t>
  </si>
  <si>
    <t>pad2</t>
  </si>
  <si>
    <t>pad3</t>
  </si>
  <si>
    <t>pad 4</t>
  </si>
  <si>
    <t>left support tube</t>
  </si>
  <si>
    <t>right support tube</t>
  </si>
  <si>
    <t>crossbeam 1</t>
  </si>
  <si>
    <t>crossbeam 2</t>
  </si>
  <si>
    <t>WA-A-501, Rev 1 D960273-01-O Corner Station, LVEA Floor Plan</t>
  </si>
  <si>
    <t>WA-A-502, Rev 1 D960274-01-O Corner Station, LVEA Partial Floor Plan, Sheet 1</t>
  </si>
  <si>
    <t>LHO LVEA interior wall perimeter</t>
  </si>
  <si>
    <t>TEST STAND #1</t>
  </si>
  <si>
    <t>Local</t>
  </si>
  <si>
    <t>Source</t>
  </si>
  <si>
    <t>comments</t>
  </si>
  <si>
    <t>Test Stand 1 (TS1)</t>
  </si>
  <si>
    <t>TS1-15</t>
  </si>
  <si>
    <t>TS1-16</t>
  </si>
  <si>
    <t>TS1-17</t>
  </si>
  <si>
    <t>BS HR</t>
  </si>
  <si>
    <t>BS AR</t>
  </si>
  <si>
    <t>PT</t>
  </si>
  <si>
    <t>TS1-1</t>
  </si>
  <si>
    <t>TS1-2</t>
  </si>
  <si>
    <t>TS1-3</t>
  </si>
  <si>
    <t>TS1-4</t>
  </si>
  <si>
    <t>TS1-5</t>
  </si>
  <si>
    <t>TS1-6</t>
  </si>
  <si>
    <t>TS1-10</t>
  </si>
  <si>
    <t>TS1-11</t>
  </si>
  <si>
    <t>TS1-12</t>
  </si>
  <si>
    <t>TS1-13</t>
  </si>
  <si>
    <t>D1101596-V2</t>
  </si>
  <si>
    <t>depiction of the planform of the test stand (around TS origin)</t>
  </si>
  <si>
    <t>(TS2 from TS1 origin)</t>
  </si>
  <si>
    <t>TEST STAND #2</t>
  </si>
  <si>
    <t>TS2-1</t>
  </si>
  <si>
    <t>TS2-2</t>
  </si>
  <si>
    <t>TS2-3</t>
  </si>
  <si>
    <t>TS2-4</t>
  </si>
  <si>
    <t>TS2-5</t>
  </si>
  <si>
    <t>TS2-6</t>
  </si>
  <si>
    <t>TS2-10</t>
  </si>
  <si>
    <t>TS2-11</t>
  </si>
  <si>
    <t>TS2-12</t>
  </si>
  <si>
    <t>TS2-13</t>
  </si>
  <si>
    <t>TS2-15</t>
  </si>
  <si>
    <t>TS2-16</t>
  </si>
  <si>
    <t>TS2-17</t>
  </si>
  <si>
    <t>TS2-7</t>
  </si>
  <si>
    <t>TS2-8</t>
  </si>
  <si>
    <t>TS2-9</t>
  </si>
  <si>
    <t>TS2-14</t>
  </si>
  <si>
    <t>Test Stand 2 (TS2)</t>
  </si>
  <si>
    <t>RELATIVE TO TS1</t>
  </si>
  <si>
    <t>TS#1</t>
  </si>
  <si>
    <t>TS#2</t>
  </si>
  <si>
    <t>The LVEA Wall relative to TS# per D1100408-v1:</t>
  </si>
  <si>
    <t>(TS1 from TS2 origin)</t>
  </si>
  <si>
    <t>RELATIVE TO TS#2</t>
  </si>
  <si>
    <t>BS ARS</t>
  </si>
  <si>
    <t>TS#2 cartridge</t>
  </si>
  <si>
    <t>Global</t>
  </si>
  <si>
    <t>TS2-18</t>
  </si>
  <si>
    <t>TS2-19</t>
  </si>
  <si>
    <t>TS2-20</t>
  </si>
  <si>
    <t>TS2-21</t>
  </si>
  <si>
    <t>TS2-22</t>
  </si>
  <si>
    <t>TS2-23</t>
  </si>
  <si>
    <t>TS2-24</t>
  </si>
  <si>
    <t>TS2-25</t>
  </si>
  <si>
    <t>D0901920-v11</t>
  </si>
  <si>
    <t>center BS HR face</t>
  </si>
  <si>
    <t>chief X ray intersection with BS AR face</t>
  </si>
  <si>
    <t>chief Y ray intersection with BS AR 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</si>
</sst>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0" fillId="0" borderId="0" xfId="0" applyNumberFormat="1" applyFill="1"/>
    <xf numFmtId="0" fontId="2" fillId="0" borderId="0" xfId="0" applyFont="1" applyAlignment="1">
      <alignment horizontal="left" vertical="center" wrapText="1"/>
    </xf>
    <xf numFmtId="0" fontId="3" fillId="0" borderId="0" xfId="0" applyFont="1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4" fillId="0" borderId="0" xfId="1"/>
    <xf numFmtId="0" fontId="0" fillId="0" borderId="1" xfId="0" applyBorder="1"/>
    <xf numFmtId="0" fontId="0" fillId="0" borderId="1" xfId="0" applyFill="1" applyBorder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/>
    <xf numFmtId="164" fontId="6" fillId="0" borderId="0" xfId="0" applyNumberFormat="1" applyFont="1"/>
    <xf numFmtId="164" fontId="0" fillId="0" borderId="1" xfId="0" applyNumberFormat="1" applyBorder="1"/>
    <xf numFmtId="2" fontId="0" fillId="0" borderId="1" xfId="0" applyNumberFormat="1" applyBorder="1"/>
    <xf numFmtId="0" fontId="0" fillId="0" borderId="3" xfId="0" applyBorder="1"/>
    <xf numFmtId="0" fontId="0" fillId="0" borderId="0" xfId="0" applyBorder="1"/>
    <xf numFmtId="164" fontId="0" fillId="0" borderId="4" xfId="0" applyNumberFormat="1" applyBorder="1"/>
    <xf numFmtId="0" fontId="0" fillId="0" borderId="0" xfId="0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Fill="1" applyBorder="1"/>
    <xf numFmtId="0" fontId="0" fillId="0" borderId="1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LHO LVEA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4"/>
          <c:order val="0"/>
          <c:tx>
            <c:v>bldg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'LVEA interior wall'!$D$9:$D$23</c:f>
              <c:numCache>
                <c:formatCode>General</c:formatCode>
                <c:ptCount val="15"/>
                <c:pt idx="0">
                  <c:v>-4953</c:v>
                </c:pt>
                <c:pt idx="1">
                  <c:v>-4953</c:v>
                </c:pt>
                <c:pt idx="2">
                  <c:v>-41529</c:v>
                </c:pt>
                <c:pt idx="3">
                  <c:v>-41529</c:v>
                </c:pt>
                <c:pt idx="4">
                  <c:v>-4953</c:v>
                </c:pt>
                <c:pt idx="5">
                  <c:v>-4953</c:v>
                </c:pt>
                <c:pt idx="6">
                  <c:v>20193</c:v>
                </c:pt>
                <c:pt idx="7">
                  <c:v>20193</c:v>
                </c:pt>
                <c:pt idx="8">
                  <c:v>50673</c:v>
                </c:pt>
                <c:pt idx="9">
                  <c:v>50673</c:v>
                </c:pt>
                <c:pt idx="10">
                  <c:v>20193</c:v>
                </c:pt>
                <c:pt idx="11">
                  <c:v>20193</c:v>
                </c:pt>
                <c:pt idx="12">
                  <c:v>8001</c:v>
                </c:pt>
                <c:pt idx="13">
                  <c:v>8001</c:v>
                </c:pt>
                <c:pt idx="14">
                  <c:v>-4953</c:v>
                </c:pt>
              </c:numCache>
            </c:numRef>
          </c:xVal>
          <c:yVal>
            <c:numRef>
              <c:f>'LVEA interior wall'!$E$9:$E$23</c:f>
              <c:numCache>
                <c:formatCode>General</c:formatCode>
                <c:ptCount val="15"/>
                <c:pt idx="0">
                  <c:v>-35433</c:v>
                </c:pt>
                <c:pt idx="1">
                  <c:v>-4953</c:v>
                </c:pt>
                <c:pt idx="2">
                  <c:v>-4953</c:v>
                </c:pt>
                <c:pt idx="3">
                  <c:v>8001</c:v>
                </c:pt>
                <c:pt idx="4">
                  <c:v>8001</c:v>
                </c:pt>
                <c:pt idx="5">
                  <c:v>50673</c:v>
                </c:pt>
                <c:pt idx="6">
                  <c:v>50673</c:v>
                </c:pt>
                <c:pt idx="7">
                  <c:v>20193</c:v>
                </c:pt>
                <c:pt idx="8">
                  <c:v>20193</c:v>
                </c:pt>
                <c:pt idx="9">
                  <c:v>-4953</c:v>
                </c:pt>
                <c:pt idx="10">
                  <c:v>-4953</c:v>
                </c:pt>
                <c:pt idx="11">
                  <c:v>-11049</c:v>
                </c:pt>
                <c:pt idx="12">
                  <c:v>-11049</c:v>
                </c:pt>
                <c:pt idx="13">
                  <c:v>-35433</c:v>
                </c:pt>
                <c:pt idx="14">
                  <c:v>-35433</c:v>
                </c:pt>
              </c:numCache>
            </c:numRef>
          </c:yVal>
          <c:smooth val="0"/>
        </c:ser>
        <c:ser>
          <c:idx val="5"/>
          <c:order val="1"/>
          <c:tx>
            <c:v>x-axis</c:v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'LVEA interior wall'!$B$29:$B$30</c:f>
              <c:numCache>
                <c:formatCode>General</c:formatCode>
                <c:ptCount val="2"/>
                <c:pt idx="0">
                  <c:v>-41529</c:v>
                </c:pt>
                <c:pt idx="1">
                  <c:v>50673</c:v>
                </c:pt>
              </c:numCache>
            </c:numRef>
          </c:xVal>
          <c:yVal>
            <c:numRef>
              <c:f>'LVEA interior wall'!$C$29:$C$30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2"/>
          <c:tx>
            <c:v>y-axis</c:v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'LVEA interior wall'!$B$31:$B$32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'LVEA interior wall'!$C$31:$C$32</c:f>
              <c:numCache>
                <c:formatCode>General</c:formatCode>
                <c:ptCount val="2"/>
                <c:pt idx="0">
                  <c:v>-35433</c:v>
                </c:pt>
                <c:pt idx="1">
                  <c:v>50673</c:v>
                </c:pt>
              </c:numCache>
            </c:numRef>
          </c:yVal>
          <c:smooth val="0"/>
        </c:ser>
        <c:ser>
          <c:idx val="0"/>
          <c:order val="3"/>
          <c:tx>
            <c:v>PSI</c:v>
          </c:tx>
          <c:spPr>
            <a:ln w="28575">
              <a:noFill/>
            </a:ln>
          </c:spPr>
          <c:dLbls>
            <c:dLbl>
              <c:idx val="0"/>
              <c:layout/>
              <c:tx>
                <c:strRef>
                  <c:f>'All LHO LVEA Monuments List'!$A$16</c:f>
                  <c:strCache>
                    <c:ptCount val="1"/>
                    <c:pt idx="0">
                      <c:v>PSI-1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'All LHO LVEA Monuments List'!$A$17</c:f>
                  <c:strCache>
                    <c:ptCount val="1"/>
                    <c:pt idx="0">
                      <c:v>PSI-2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'All LHO LVEA Monuments List'!$A$18</c:f>
                  <c:strCache>
                    <c:ptCount val="1"/>
                    <c:pt idx="0">
                      <c:v>PSI-3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'All LHO LVEA Monuments List'!$A$19</c:f>
                  <c:strCache>
                    <c:ptCount val="1"/>
                    <c:pt idx="0">
                      <c:v>PSI-4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'All LHO LVEA Monuments List'!$A$20</c:f>
                  <c:strCache>
                    <c:ptCount val="1"/>
                    <c:pt idx="0">
                      <c:v>PSI-5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'All LHO LVEA Monuments List'!$A$21</c:f>
                  <c:strCache>
                    <c:ptCount val="1"/>
                    <c:pt idx="0">
                      <c:v>PSI-6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'All LHO LVEA Monuments List'!$A$22</c:f>
                  <c:strCache>
                    <c:ptCount val="1"/>
                    <c:pt idx="0">
                      <c:v>PSI-7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'All LHO LVEA Monuments List'!$A$23</c:f>
                  <c:strCache>
                    <c:ptCount val="1"/>
                    <c:pt idx="0">
                      <c:v>PSI-8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'All LHO LVEA Monuments List'!$A$24</c:f>
                  <c:strCache>
                    <c:ptCount val="1"/>
                    <c:pt idx="0">
                      <c:v>PSI-9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'All LHO LVEA Monuments List'!$A$25</c:f>
                  <c:strCache>
                    <c:ptCount val="1"/>
                    <c:pt idx="0">
                      <c:v>PSI-10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'All LHO LVEA Monuments List'!$A$26</c:f>
                  <c:strCache>
                    <c:ptCount val="1"/>
                    <c:pt idx="0">
                      <c:v>PSI-11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'All LHO LVEA Monuments List'!$A$27</c:f>
                  <c:strCache>
                    <c:ptCount val="1"/>
                    <c:pt idx="0">
                      <c:v>PSI-12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'All LHO LVEA Monuments List'!$B$16:$B$27</c:f>
              <c:numCache>
                <c:formatCode>0.0</c:formatCode>
                <c:ptCount val="12"/>
                <c:pt idx="0">
                  <c:v>2362.3000000000002</c:v>
                </c:pt>
                <c:pt idx="1">
                  <c:v>9219.6</c:v>
                </c:pt>
                <c:pt idx="2">
                  <c:v>-2362.1999999999998</c:v>
                </c:pt>
                <c:pt idx="3">
                  <c:v>-22382.7</c:v>
                </c:pt>
                <c:pt idx="4">
                  <c:v>-22382.7</c:v>
                </c:pt>
                <c:pt idx="5">
                  <c:v>2362.1999999999998</c:v>
                </c:pt>
                <c:pt idx="6">
                  <c:v>0</c:v>
                </c:pt>
                <c:pt idx="7">
                  <c:v>2362.1</c:v>
                </c:pt>
                <c:pt idx="8">
                  <c:v>2362.1999999999998</c:v>
                </c:pt>
                <c:pt idx="9">
                  <c:v>9219.6</c:v>
                </c:pt>
                <c:pt idx="10">
                  <c:v>31601.1</c:v>
                </c:pt>
                <c:pt idx="11">
                  <c:v>44642.6</c:v>
                </c:pt>
              </c:numCache>
            </c:numRef>
          </c:xVal>
          <c:yVal>
            <c:numRef>
              <c:f>'All LHO LVEA Monuments List'!$C$16:$C$27</c:f>
              <c:numCache>
                <c:formatCode>0.0</c:formatCode>
                <c:ptCount val="12"/>
                <c:pt idx="0">
                  <c:v>44643.1</c:v>
                </c:pt>
                <c:pt idx="1">
                  <c:v>31601.7</c:v>
                </c:pt>
                <c:pt idx="2">
                  <c:v>9219.6</c:v>
                </c:pt>
                <c:pt idx="3">
                  <c:v>2362.1999999999998</c:v>
                </c:pt>
                <c:pt idx="4">
                  <c:v>0</c:v>
                </c:pt>
                <c:pt idx="5">
                  <c:v>2362.1999999999998</c:v>
                </c:pt>
                <c:pt idx="6">
                  <c:v>-22382.7</c:v>
                </c:pt>
                <c:pt idx="7">
                  <c:v>-22382.7</c:v>
                </c:pt>
                <c:pt idx="8">
                  <c:v>-2362.1999999999998</c:v>
                </c:pt>
                <c:pt idx="9">
                  <c:v>-2362.1999999999998</c:v>
                </c:pt>
                <c:pt idx="10">
                  <c:v>9219.6</c:v>
                </c:pt>
                <c:pt idx="11">
                  <c:v>2362.1999999999998</c:v>
                </c:pt>
              </c:numCache>
            </c:numRef>
          </c:yVal>
          <c:smooth val="0"/>
        </c:ser>
        <c:ser>
          <c:idx val="1"/>
          <c:order val="4"/>
          <c:tx>
            <c:v>IAM</c:v>
          </c:tx>
          <c:spPr>
            <a:ln w="28575">
              <a:noFill/>
            </a:ln>
          </c:spPr>
          <c:dLbls>
            <c:dLbl>
              <c:idx val="0"/>
              <c:layout/>
              <c:tx>
                <c:strRef>
                  <c:f>'All LHO LVEA Monuments List'!$A$4</c:f>
                  <c:strCache>
                    <c:ptCount val="1"/>
                    <c:pt idx="0">
                      <c:v>IAM-1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'All LHO LVEA Monuments List'!$A$5</c:f>
                  <c:strCache>
                    <c:ptCount val="1"/>
                    <c:pt idx="0">
                      <c:v>IAM-2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'All LHO LVEA Monuments List'!$A$6</c:f>
                  <c:strCache>
                    <c:ptCount val="1"/>
                    <c:pt idx="0">
                      <c:v>IAM-3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'All LHO LVEA Monuments List'!$A$7</c:f>
                  <c:strCache>
                    <c:ptCount val="1"/>
                    <c:pt idx="0">
                      <c:v>IAM-4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'All LHO LVEA Monuments List'!$A$8</c:f>
                  <c:strCache>
                    <c:ptCount val="1"/>
                    <c:pt idx="0">
                      <c:v>IAM-5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'All LHO LVEA Monuments List'!$A$9</c:f>
                  <c:strCache>
                    <c:ptCount val="1"/>
                    <c:pt idx="0">
                      <c:v>IAM-6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'All LHO LVEA Monuments List'!$A$10</c:f>
                  <c:strCache>
                    <c:ptCount val="1"/>
                    <c:pt idx="0">
                      <c:v>IAM-7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'All LHO LVEA Monuments List'!$A$11</c:f>
                  <c:strCache>
                    <c:ptCount val="1"/>
                    <c:pt idx="0">
                      <c:v>IAM-8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'All LHO LVEA Monuments List'!$A$12</c:f>
                  <c:strCache>
                    <c:ptCount val="1"/>
                    <c:pt idx="0">
                      <c:v>IAM-9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'All LHO LVEA Monuments List'!$A$13</c:f>
                  <c:strCache>
                    <c:ptCount val="1"/>
                    <c:pt idx="0">
                      <c:v>IAM-10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'All LHO LVEA Monuments List'!$A$14</c:f>
                  <c:strCache>
                    <c:ptCount val="1"/>
                    <c:pt idx="0">
                      <c:v>IAM-11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'All LHO LVEA Monuments List'!$A$15</c:f>
                  <c:strCache>
                    <c:ptCount val="1"/>
                    <c:pt idx="0">
                      <c:v>IAM-12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'All LHO LVEA Monuments List'!$B$4:$B$15</c:f>
              <c:numCache>
                <c:formatCode>0.0</c:formatCode>
                <c:ptCount val="12"/>
                <c:pt idx="0">
                  <c:v>2362.3000000000002</c:v>
                </c:pt>
                <c:pt idx="1">
                  <c:v>11543</c:v>
                </c:pt>
                <c:pt idx="2">
                  <c:v>213360</c:v>
                </c:pt>
                <c:pt idx="3">
                  <c:v>2362.3000000000002</c:v>
                </c:pt>
                <c:pt idx="4">
                  <c:v>11543.1</c:v>
                </c:pt>
                <c:pt idx="5">
                  <c:v>-3251.2</c:v>
                </c:pt>
                <c:pt idx="6">
                  <c:v>-200</c:v>
                </c:pt>
                <c:pt idx="7">
                  <c:v>11543</c:v>
                </c:pt>
                <c:pt idx="8">
                  <c:v>-3251.2</c:v>
                </c:pt>
                <c:pt idx="9">
                  <c:v>200</c:v>
                </c:pt>
                <c:pt idx="10">
                  <c:v>9163.1</c:v>
                </c:pt>
                <c:pt idx="11">
                  <c:v>-3251.2</c:v>
                </c:pt>
              </c:numCache>
            </c:numRef>
          </c:xVal>
          <c:yVal>
            <c:numRef>
              <c:f>'All LHO LVEA Monuments List'!$C$4:$C$15</c:f>
              <c:numCache>
                <c:formatCode>0.0</c:formatCode>
                <c:ptCount val="12"/>
                <c:pt idx="0">
                  <c:v>-3251.2</c:v>
                </c:pt>
                <c:pt idx="1">
                  <c:v>-3251.2</c:v>
                </c:pt>
                <c:pt idx="2">
                  <c:v>-3251.2</c:v>
                </c:pt>
                <c:pt idx="3">
                  <c:v>212.9</c:v>
                </c:pt>
                <c:pt idx="4">
                  <c:v>-200</c:v>
                </c:pt>
                <c:pt idx="5">
                  <c:v>2362.1999999999998</c:v>
                </c:pt>
                <c:pt idx="6">
                  <c:v>2362.1999999999998</c:v>
                </c:pt>
                <c:pt idx="7">
                  <c:v>9060</c:v>
                </c:pt>
                <c:pt idx="8">
                  <c:v>11428</c:v>
                </c:pt>
                <c:pt idx="9">
                  <c:v>11428</c:v>
                </c:pt>
                <c:pt idx="10">
                  <c:v>11428</c:v>
                </c:pt>
                <c:pt idx="11">
                  <c:v>213360</c:v>
                </c:pt>
              </c:numCache>
            </c:numRef>
          </c:yVal>
          <c:smooth val="0"/>
        </c:ser>
        <c:ser>
          <c:idx val="2"/>
          <c:order val="5"/>
          <c:tx>
            <c:v>BTVE</c:v>
          </c:tx>
          <c:spPr>
            <a:ln w="28575">
              <a:noFill/>
            </a:ln>
          </c:spPr>
          <c:dLbls>
            <c:dLbl>
              <c:idx val="0"/>
              <c:layout/>
              <c:tx>
                <c:strRef>
                  <c:f>'All LHO LVEA Monuments List'!$A$2</c:f>
                  <c:strCache>
                    <c:ptCount val="1"/>
                    <c:pt idx="0">
                      <c:v>BTVE-1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'All LHO LVEA Monuments List'!$A$3</c:f>
                  <c:strCache>
                    <c:ptCount val="1"/>
                    <c:pt idx="0">
                      <c:v>BTVE-5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'All LHO LVEA Monuments List'!$B$2:$B$3</c:f>
              <c:numCache>
                <c:formatCode>0.0</c:formatCode>
                <c:ptCount val="2"/>
                <c:pt idx="0">
                  <c:v>0</c:v>
                </c:pt>
                <c:pt idx="1">
                  <c:v>46000</c:v>
                </c:pt>
              </c:numCache>
            </c:numRef>
          </c:xVal>
          <c:yVal>
            <c:numRef>
              <c:f>'All LHO LVEA Monuments List'!$C$2:$C$3</c:f>
              <c:numCache>
                <c:formatCode>0.0</c:formatCode>
                <c:ptCount val="2"/>
                <c:pt idx="0">
                  <c:v>46000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v>LV</c:v>
          </c:tx>
          <c:spPr>
            <a:ln w="28575">
              <a:noFill/>
            </a:ln>
          </c:spPr>
          <c:dLbls>
            <c:dLbl>
              <c:idx val="0"/>
              <c:layout/>
              <c:tx>
                <c:strRef>
                  <c:f>'All LHO LVEA Monuments List'!$A$28</c:f>
                  <c:strCache>
                    <c:ptCount val="1"/>
                    <c:pt idx="0">
                      <c:v>LV1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'All LHO LVEA Monuments List'!$A$29</c:f>
                  <c:strCache>
                    <c:ptCount val="1"/>
                    <c:pt idx="0">
                      <c:v>LV2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004694835680754E-2"/>
                  <c:y val="-7.5140789440154929E-3"/>
                </c:manualLayout>
              </c:layout>
              <c:tx>
                <c:strRef>
                  <c:f>'All LHO LVEA Monuments List'!$A$30</c:f>
                  <c:strCache>
                    <c:ptCount val="1"/>
                    <c:pt idx="0">
                      <c:v>LV3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'All LHO LVEA Monuments List'!$A$31</c:f>
                  <c:strCache>
                    <c:ptCount val="1"/>
                    <c:pt idx="0">
                      <c:v>LV4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7734741784037559E-2"/>
                  <c:y val="-1.7627347552429732E-2"/>
                </c:manualLayout>
              </c:layout>
              <c:tx>
                <c:strRef>
                  <c:f>'All LHO LVEA Monuments List'!$A$32</c:f>
                  <c:strCache>
                    <c:ptCount val="1"/>
                    <c:pt idx="0">
                      <c:v>LV5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'All LHO LVEA Monuments List'!$A$33</c:f>
                  <c:strCache>
                    <c:ptCount val="1"/>
                    <c:pt idx="0">
                      <c:v>LV6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'All LHO LVEA Monuments List'!$A$34</c:f>
                  <c:strCache>
                    <c:ptCount val="1"/>
                    <c:pt idx="0">
                      <c:v>LV7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'All LHO LVEA Monuments List'!$A$35</c:f>
                  <c:strCache>
                    <c:ptCount val="1"/>
                    <c:pt idx="0">
                      <c:v>LV8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'All LHO LVEA Monuments List'!$A$36</c:f>
                  <c:strCache>
                    <c:ptCount val="1"/>
                    <c:pt idx="0">
                      <c:v>LV9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'All LHO LVEA Monuments List'!$A$37</c:f>
                  <c:strCache>
                    <c:ptCount val="1"/>
                    <c:pt idx="0">
                      <c:v>LV10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'All LHO LVEA Monuments List'!$A$38</c:f>
                  <c:strCache>
                    <c:ptCount val="1"/>
                    <c:pt idx="0">
                      <c:v>LV11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'All LHO LVEA Monuments List'!$A$39</c:f>
                  <c:strCache>
                    <c:ptCount val="1"/>
                    <c:pt idx="0">
                      <c:v>LV12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6225878895419764E-2"/>
                  <c:y val="-2.1672654995795428E-2"/>
                </c:manualLayout>
              </c:layout>
              <c:tx>
                <c:strRef>
                  <c:f>'All LHO LVEA Monuments List'!$A$40</c:f>
                  <c:strCache>
                    <c:ptCount val="1"/>
                    <c:pt idx="0">
                      <c:v>LV13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'All LHO LVEA Monuments List'!$A$41</c:f>
                  <c:strCache>
                    <c:ptCount val="1"/>
                    <c:pt idx="0">
                      <c:v>LV14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'All LHO LVEA Monuments List'!$A$42</c:f>
                  <c:strCache>
                    <c:ptCount val="1"/>
                    <c:pt idx="0">
                      <c:v>LV15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'All LHO LVEA Monuments List'!$A$43</c:f>
                  <c:strCache>
                    <c:ptCount val="1"/>
                    <c:pt idx="0">
                      <c:v>LV16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3.6790460611437655E-3"/>
                  <c:y val="5.7653594271589838E-4"/>
                </c:manualLayout>
              </c:layout>
              <c:tx>
                <c:strRef>
                  <c:f>'All LHO LVEA Monuments List'!$A$44</c:f>
                  <c:strCache>
                    <c:ptCount val="1"/>
                    <c:pt idx="0">
                      <c:v>LV17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2.9342723004694836E-2"/>
                  <c:y val="-2.6294498381877005E-2"/>
                </c:manualLayout>
              </c:layout>
              <c:tx>
                <c:strRef>
                  <c:f>'All LHO LVEA Monuments List'!$A$45</c:f>
                  <c:strCache>
                    <c:ptCount val="1"/>
                    <c:pt idx="0">
                      <c:v>LV18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3.3744246977930575E-2"/>
                  <c:y val="2.0226537216828499E-2"/>
                </c:manualLayout>
              </c:layout>
              <c:tx>
                <c:strRef>
                  <c:f>'All LHO LVEA Monuments List'!$A$46</c:f>
                  <c:strCache>
                    <c:ptCount val="1"/>
                    <c:pt idx="0">
                      <c:v>LV19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1.7605633802816847E-2"/>
                  <c:y val="2.0226377952755906E-2"/>
                </c:manualLayout>
              </c:layout>
              <c:tx>
                <c:strRef>
                  <c:f>'All LHO LVEA Monuments List'!$A$47</c:f>
                  <c:strCache>
                    <c:ptCount val="1"/>
                    <c:pt idx="0">
                      <c:v>LV20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9882629107981219E-2"/>
                  <c:y val="-8.0906148867313909E-3"/>
                </c:manualLayout>
              </c:layout>
              <c:tx>
                <c:strRef>
                  <c:f>'All LHO LVEA Monuments List'!$A$48</c:f>
                  <c:strCache>
                    <c:ptCount val="1"/>
                    <c:pt idx="0">
                      <c:v>LV21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5.2816901408450703E-2"/>
                  <c:y val="1.0113268608414239E-2"/>
                </c:manualLayout>
              </c:layout>
              <c:tx>
                <c:strRef>
                  <c:f>'All LHO LVEA Monuments List'!$A$49</c:f>
                  <c:strCache>
                    <c:ptCount val="1"/>
                    <c:pt idx="0">
                      <c:v>LV22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4.401408450704225E-2"/>
                  <c:y val="1.6181070509390209E-2"/>
                </c:manualLayout>
              </c:layout>
              <c:tx>
                <c:strRef>
                  <c:f>'All LHO LVEA Monuments List'!$A$50</c:f>
                  <c:strCache>
                    <c:ptCount val="1"/>
                    <c:pt idx="0">
                      <c:v>LV23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1.1737320246940963E-2"/>
                  <c:y val="1.6181070509390209E-2"/>
                </c:manualLayout>
              </c:layout>
              <c:tx>
                <c:strRef>
                  <c:f>'All LHO LVEA Monuments List'!$A$51</c:f>
                  <c:strCache>
                    <c:ptCount val="1"/>
                    <c:pt idx="0">
                      <c:v>LV24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4.6948356807511735E-2"/>
                  <c:y val="1.6181070509390209E-2"/>
                </c:manualLayout>
              </c:layout>
              <c:tx>
                <c:strRef>
                  <c:f>'All LHO LVEA Monuments List'!$A$52</c:f>
                  <c:strCache>
                    <c:ptCount val="1"/>
                    <c:pt idx="0">
                      <c:v>LV25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4.4014084507041718E-3"/>
                  <c:y val="-2.0228129857554214E-3"/>
                </c:manualLayout>
              </c:layout>
              <c:tx>
                <c:strRef>
                  <c:f>'All LHO LVEA Monuments List'!$A$53</c:f>
                  <c:strCache>
                    <c:ptCount val="1"/>
                    <c:pt idx="0">
                      <c:v>LV26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'All LHO LVEA Monuments List'!$B$28:$B$53</c:f>
              <c:numCache>
                <c:formatCode>0.0</c:formatCode>
                <c:ptCount val="26"/>
                <c:pt idx="0">
                  <c:v>-2132.9</c:v>
                </c:pt>
                <c:pt idx="1">
                  <c:v>-2133.6</c:v>
                </c:pt>
                <c:pt idx="2">
                  <c:v>-2131.6</c:v>
                </c:pt>
                <c:pt idx="4">
                  <c:v>-2133.6</c:v>
                </c:pt>
                <c:pt idx="5">
                  <c:v>11543</c:v>
                </c:pt>
                <c:pt idx="6">
                  <c:v>38155</c:v>
                </c:pt>
                <c:pt idx="8">
                  <c:v>11543</c:v>
                </c:pt>
                <c:pt idx="9">
                  <c:v>27340.1</c:v>
                </c:pt>
                <c:pt idx="10">
                  <c:v>11543</c:v>
                </c:pt>
                <c:pt idx="11">
                  <c:v>-2132.1999999999998</c:v>
                </c:pt>
                <c:pt idx="12">
                  <c:v>-2131.9</c:v>
                </c:pt>
                <c:pt idx="13">
                  <c:v>1375.2</c:v>
                </c:pt>
                <c:pt idx="14">
                  <c:v>31426.7</c:v>
                </c:pt>
                <c:pt idx="15">
                  <c:v>33967.1</c:v>
                </c:pt>
                <c:pt idx="16">
                  <c:v>200</c:v>
                </c:pt>
                <c:pt idx="17">
                  <c:v>0</c:v>
                </c:pt>
                <c:pt idx="18">
                  <c:v>-200</c:v>
                </c:pt>
                <c:pt idx="19">
                  <c:v>-2133.6</c:v>
                </c:pt>
                <c:pt idx="20">
                  <c:v>-2133.6</c:v>
                </c:pt>
                <c:pt idx="21">
                  <c:v>-2133.6</c:v>
                </c:pt>
                <c:pt idx="22">
                  <c:v>-3831</c:v>
                </c:pt>
                <c:pt idx="23">
                  <c:v>-20122</c:v>
                </c:pt>
                <c:pt idx="24">
                  <c:v>-22692</c:v>
                </c:pt>
                <c:pt idx="25">
                  <c:v>-2133.6</c:v>
                </c:pt>
              </c:numCache>
            </c:numRef>
          </c:xVal>
          <c:yVal>
            <c:numRef>
              <c:f>'All LHO LVEA Monuments List'!$C$28:$C$53</c:f>
              <c:numCache>
                <c:formatCode>0.0</c:formatCode>
                <c:ptCount val="26"/>
                <c:pt idx="0">
                  <c:v>11428</c:v>
                </c:pt>
                <c:pt idx="1">
                  <c:v>2362.1999999999998</c:v>
                </c:pt>
                <c:pt idx="2">
                  <c:v>38158.1</c:v>
                </c:pt>
                <c:pt idx="4">
                  <c:v>-1930.7</c:v>
                </c:pt>
                <c:pt idx="5">
                  <c:v>-1930.7</c:v>
                </c:pt>
                <c:pt idx="6">
                  <c:v>-1930.7</c:v>
                </c:pt>
                <c:pt idx="8">
                  <c:v>11428</c:v>
                </c:pt>
                <c:pt idx="9">
                  <c:v>11428</c:v>
                </c:pt>
                <c:pt idx="10">
                  <c:v>27306.3</c:v>
                </c:pt>
                <c:pt idx="11">
                  <c:v>25171.9</c:v>
                </c:pt>
                <c:pt idx="12">
                  <c:v>31415.1</c:v>
                </c:pt>
                <c:pt idx="13">
                  <c:v>-1930.7</c:v>
                </c:pt>
                <c:pt idx="14">
                  <c:v>-1930.7</c:v>
                </c:pt>
                <c:pt idx="15">
                  <c:v>-1930.7</c:v>
                </c:pt>
                <c:pt idx="16">
                  <c:v>38158.1</c:v>
                </c:pt>
                <c:pt idx="17">
                  <c:v>38158.1</c:v>
                </c:pt>
                <c:pt idx="18">
                  <c:v>38158.1</c:v>
                </c:pt>
                <c:pt idx="19">
                  <c:v>-3830.7</c:v>
                </c:pt>
                <c:pt idx="20">
                  <c:v>-20122</c:v>
                </c:pt>
                <c:pt idx="21">
                  <c:v>-22692</c:v>
                </c:pt>
                <c:pt idx="22">
                  <c:v>-3050.7</c:v>
                </c:pt>
                <c:pt idx="23">
                  <c:v>-3050.7</c:v>
                </c:pt>
                <c:pt idx="24">
                  <c:v>-3050.7</c:v>
                </c:pt>
                <c:pt idx="25">
                  <c:v>-3050.7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849408"/>
        <c:axId val="152863872"/>
      </c:scatterChart>
      <c:valAx>
        <c:axId val="152849408"/>
        <c:scaling>
          <c:orientation val="minMax"/>
          <c:max val="83632.385120350096"/>
          <c:min val="-40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2863872"/>
        <c:crossesAt val="-30000"/>
        <c:crossBetween val="midCat"/>
        <c:majorUnit val="10000"/>
      </c:valAx>
      <c:valAx>
        <c:axId val="152863872"/>
        <c:scaling>
          <c:orientation val="minMax"/>
          <c:max val="59999.999999999993"/>
          <c:min val="-4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2849408"/>
        <c:crossesAt val="-30000"/>
        <c:crossBetween val="midCat"/>
        <c:majorUnit val="10000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LHO LVEA Test Stands and </a:t>
            </a:r>
          </a:p>
          <a:p>
            <a:pPr>
              <a:defRPr/>
            </a:pPr>
            <a:r>
              <a:rPr lang="en-US"/>
              <a:t>Monuments</a:t>
            </a:r>
          </a:p>
        </c:rich>
      </c:tx>
      <c:layout>
        <c:manualLayout>
          <c:xMode val="edge"/>
          <c:yMode val="edge"/>
          <c:x val="0.59701918858383174"/>
          <c:y val="4.0358227948779128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4.0526769933089873E-2"/>
          <c:y val="2.2405919909665697E-2"/>
          <c:w val="0.93212101348005327"/>
          <c:h val="0.9551881601806686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'TS1'!$B$4:$B$24</c:f>
              <c:numCache>
                <c:formatCode>0.0</c:formatCode>
                <c:ptCount val="21"/>
                <c:pt idx="0">
                  <c:v>-200</c:v>
                </c:pt>
                <c:pt idx="1">
                  <c:v>0</c:v>
                </c:pt>
                <c:pt idx="2">
                  <c:v>200</c:v>
                </c:pt>
                <c:pt idx="3">
                  <c:v>-200</c:v>
                </c:pt>
                <c:pt idx="4">
                  <c:v>0</c:v>
                </c:pt>
                <c:pt idx="5">
                  <c:v>200</c:v>
                </c:pt>
                <c:pt idx="6">
                  <c:v>0</c:v>
                </c:pt>
                <c:pt idx="7">
                  <c:v>-7289</c:v>
                </c:pt>
                <c:pt idx="8">
                  <c:v>-7289</c:v>
                </c:pt>
                <c:pt idx="9">
                  <c:v>-7289</c:v>
                </c:pt>
                <c:pt idx="10">
                  <c:v>2872</c:v>
                </c:pt>
                <c:pt idx="11">
                  <c:v>2872</c:v>
                </c:pt>
                <c:pt idx="12">
                  <c:v>2872</c:v>
                </c:pt>
              </c:numCache>
            </c:numRef>
          </c:xVal>
          <c:yVal>
            <c:numRef>
              <c:f>'TS1'!$C$4:$C$24</c:f>
              <c:numCache>
                <c:formatCode>0.0</c:formatCode>
                <c:ptCount val="21"/>
                <c:pt idx="0">
                  <c:v>5133</c:v>
                </c:pt>
                <c:pt idx="1">
                  <c:v>5133</c:v>
                </c:pt>
                <c:pt idx="2">
                  <c:v>5133</c:v>
                </c:pt>
                <c:pt idx="3">
                  <c:v>-7570</c:v>
                </c:pt>
                <c:pt idx="4">
                  <c:v>-7570</c:v>
                </c:pt>
                <c:pt idx="5">
                  <c:v>-7570</c:v>
                </c:pt>
                <c:pt idx="6">
                  <c:v>0</c:v>
                </c:pt>
                <c:pt idx="7">
                  <c:v>200</c:v>
                </c:pt>
                <c:pt idx="8">
                  <c:v>0</c:v>
                </c:pt>
                <c:pt idx="9">
                  <c:v>-200</c:v>
                </c:pt>
                <c:pt idx="10">
                  <c:v>200</c:v>
                </c:pt>
                <c:pt idx="11">
                  <c:v>0</c:v>
                </c:pt>
                <c:pt idx="12">
                  <c:v>-200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structure'!$B$4:$B$8</c:f>
              <c:numCache>
                <c:formatCode>General</c:formatCode>
                <c:ptCount val="5"/>
                <c:pt idx="0">
                  <c:v>-1041.4000000000001</c:v>
                </c:pt>
                <c:pt idx="1">
                  <c:v>-546.10000000000014</c:v>
                </c:pt>
                <c:pt idx="2">
                  <c:v>-546.10000000000014</c:v>
                </c:pt>
                <c:pt idx="3">
                  <c:v>-1041.4000000000001</c:v>
                </c:pt>
                <c:pt idx="4">
                  <c:v>-1041.4000000000001</c:v>
                </c:pt>
              </c:numCache>
            </c:numRef>
          </c:xVal>
          <c:yVal>
            <c:numRef>
              <c:f>'TS structure'!$C$4:$C$8</c:f>
              <c:numCache>
                <c:formatCode>General</c:formatCode>
                <c:ptCount val="5"/>
                <c:pt idx="0">
                  <c:v>1320.8</c:v>
                </c:pt>
                <c:pt idx="1">
                  <c:v>1320.8</c:v>
                </c:pt>
                <c:pt idx="2">
                  <c:v>825.5</c:v>
                </c:pt>
                <c:pt idx="3">
                  <c:v>825.5</c:v>
                </c:pt>
                <c:pt idx="4">
                  <c:v>1320.8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structure'!$B$9:$B$13</c:f>
              <c:numCache>
                <c:formatCode>General</c:formatCode>
                <c:ptCount val="5"/>
                <c:pt idx="0">
                  <c:v>546.10000000000014</c:v>
                </c:pt>
                <c:pt idx="1">
                  <c:v>1041.4000000000001</c:v>
                </c:pt>
                <c:pt idx="2">
                  <c:v>1041.4000000000001</c:v>
                </c:pt>
                <c:pt idx="3">
                  <c:v>546.10000000000014</c:v>
                </c:pt>
                <c:pt idx="4">
                  <c:v>546.10000000000014</c:v>
                </c:pt>
              </c:numCache>
            </c:numRef>
          </c:xVal>
          <c:yVal>
            <c:numRef>
              <c:f>'TS structure'!$C$9:$C$13</c:f>
              <c:numCache>
                <c:formatCode>General</c:formatCode>
                <c:ptCount val="5"/>
                <c:pt idx="0">
                  <c:v>1320.8</c:v>
                </c:pt>
                <c:pt idx="1">
                  <c:v>1320.8</c:v>
                </c:pt>
                <c:pt idx="2">
                  <c:v>825.5</c:v>
                </c:pt>
                <c:pt idx="3">
                  <c:v>825.5</c:v>
                </c:pt>
                <c:pt idx="4">
                  <c:v>1320.8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structure'!$B$14:$B$18</c:f>
              <c:numCache>
                <c:formatCode>General</c:formatCode>
                <c:ptCount val="5"/>
                <c:pt idx="0">
                  <c:v>546.10000000000014</c:v>
                </c:pt>
                <c:pt idx="1">
                  <c:v>1041.4000000000001</c:v>
                </c:pt>
                <c:pt idx="2">
                  <c:v>1041.4000000000001</c:v>
                </c:pt>
                <c:pt idx="3">
                  <c:v>546.10000000000014</c:v>
                </c:pt>
                <c:pt idx="4">
                  <c:v>546.10000000000014</c:v>
                </c:pt>
              </c:numCache>
            </c:numRef>
          </c:xVal>
          <c:yVal>
            <c:numRef>
              <c:f>'TS structure'!$C$14:$C$18</c:f>
              <c:numCache>
                <c:formatCode>General</c:formatCode>
                <c:ptCount val="5"/>
                <c:pt idx="0">
                  <c:v>-825.5</c:v>
                </c:pt>
                <c:pt idx="1">
                  <c:v>-825.5</c:v>
                </c:pt>
                <c:pt idx="2">
                  <c:v>-1320.8</c:v>
                </c:pt>
                <c:pt idx="3">
                  <c:v>-1320.8</c:v>
                </c:pt>
                <c:pt idx="4">
                  <c:v>-825.5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structure'!$B$19:$B$23</c:f>
              <c:numCache>
                <c:formatCode>General</c:formatCode>
                <c:ptCount val="5"/>
                <c:pt idx="0">
                  <c:v>-1041.4000000000001</c:v>
                </c:pt>
                <c:pt idx="1">
                  <c:v>-546.10000000000014</c:v>
                </c:pt>
                <c:pt idx="2">
                  <c:v>-546.10000000000014</c:v>
                </c:pt>
                <c:pt idx="3">
                  <c:v>-1041.4000000000001</c:v>
                </c:pt>
                <c:pt idx="4">
                  <c:v>-1041.4000000000001</c:v>
                </c:pt>
              </c:numCache>
            </c:numRef>
          </c:xVal>
          <c:yVal>
            <c:numRef>
              <c:f>'TS structure'!$C$19:$C$23</c:f>
              <c:numCache>
                <c:formatCode>General</c:formatCode>
                <c:ptCount val="5"/>
                <c:pt idx="0">
                  <c:v>-825.5</c:v>
                </c:pt>
                <c:pt idx="1">
                  <c:v>-825.5</c:v>
                </c:pt>
                <c:pt idx="2">
                  <c:v>-1320.8</c:v>
                </c:pt>
                <c:pt idx="3">
                  <c:v>-1320.8</c:v>
                </c:pt>
                <c:pt idx="4">
                  <c:v>-825.5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structure'!$B$24:$B$28</c:f>
              <c:numCache>
                <c:formatCode>General</c:formatCode>
                <c:ptCount val="5"/>
                <c:pt idx="0">
                  <c:v>-990.6</c:v>
                </c:pt>
                <c:pt idx="1">
                  <c:v>-685.8</c:v>
                </c:pt>
                <c:pt idx="2">
                  <c:v>-685.8</c:v>
                </c:pt>
                <c:pt idx="3">
                  <c:v>-990.6</c:v>
                </c:pt>
                <c:pt idx="4">
                  <c:v>-990.6</c:v>
                </c:pt>
              </c:numCache>
            </c:numRef>
          </c:xVal>
          <c:yVal>
            <c:numRef>
              <c:f>'TS structure'!$C$24:$C$28</c:f>
              <c:numCache>
                <c:formatCode>General</c:formatCode>
                <c:ptCount val="5"/>
                <c:pt idx="0">
                  <c:v>1219.2</c:v>
                </c:pt>
                <c:pt idx="1">
                  <c:v>1219.2</c:v>
                </c:pt>
                <c:pt idx="2">
                  <c:v>-1219.2</c:v>
                </c:pt>
                <c:pt idx="3">
                  <c:v>-1219.2</c:v>
                </c:pt>
                <c:pt idx="4">
                  <c:v>1219.2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structure'!$B$29:$B$33</c:f>
              <c:numCache>
                <c:formatCode>General</c:formatCode>
                <c:ptCount val="5"/>
                <c:pt idx="0">
                  <c:v>685.8</c:v>
                </c:pt>
                <c:pt idx="1">
                  <c:v>990.60000000000014</c:v>
                </c:pt>
                <c:pt idx="2">
                  <c:v>990.60000000000014</c:v>
                </c:pt>
                <c:pt idx="3">
                  <c:v>685.8</c:v>
                </c:pt>
                <c:pt idx="4">
                  <c:v>685.8</c:v>
                </c:pt>
              </c:numCache>
            </c:numRef>
          </c:xVal>
          <c:yVal>
            <c:numRef>
              <c:f>'TS structure'!$C$29:$C$33</c:f>
              <c:numCache>
                <c:formatCode>General</c:formatCode>
                <c:ptCount val="5"/>
                <c:pt idx="0">
                  <c:v>1219.2</c:v>
                </c:pt>
                <c:pt idx="1">
                  <c:v>1219.2</c:v>
                </c:pt>
                <c:pt idx="2">
                  <c:v>-1219.2</c:v>
                </c:pt>
                <c:pt idx="3">
                  <c:v>-1219.2</c:v>
                </c:pt>
                <c:pt idx="4">
                  <c:v>1219.2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structure'!$B$34:$B$38</c:f>
              <c:numCache>
                <c:formatCode>General</c:formatCode>
                <c:ptCount val="5"/>
                <c:pt idx="0">
                  <c:v>-685.8</c:v>
                </c:pt>
                <c:pt idx="1">
                  <c:v>685.8</c:v>
                </c:pt>
                <c:pt idx="2">
                  <c:v>685.8</c:v>
                </c:pt>
                <c:pt idx="3">
                  <c:v>-685.8</c:v>
                </c:pt>
                <c:pt idx="4">
                  <c:v>-685.8</c:v>
                </c:pt>
              </c:numCache>
            </c:numRef>
          </c:xVal>
          <c:yVal>
            <c:numRef>
              <c:f>'TS structure'!$C$34:$C$38</c:f>
              <c:numCache>
                <c:formatCode>General</c:formatCode>
                <c:ptCount val="5"/>
                <c:pt idx="0">
                  <c:v>1219.2</c:v>
                </c:pt>
                <c:pt idx="1">
                  <c:v>1219.2</c:v>
                </c:pt>
                <c:pt idx="2">
                  <c:v>914.40000000000009</c:v>
                </c:pt>
                <c:pt idx="3">
                  <c:v>914.40000000000009</c:v>
                </c:pt>
                <c:pt idx="4">
                  <c:v>1219.2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structure'!$B$39:$B$43</c:f>
              <c:numCache>
                <c:formatCode>General</c:formatCode>
                <c:ptCount val="5"/>
                <c:pt idx="0">
                  <c:v>-685.8</c:v>
                </c:pt>
                <c:pt idx="1">
                  <c:v>685.8</c:v>
                </c:pt>
                <c:pt idx="2">
                  <c:v>685.8</c:v>
                </c:pt>
                <c:pt idx="3">
                  <c:v>-685.8</c:v>
                </c:pt>
                <c:pt idx="4">
                  <c:v>-685.8</c:v>
                </c:pt>
              </c:numCache>
            </c:numRef>
          </c:xVal>
          <c:yVal>
            <c:numRef>
              <c:f>'TS structure'!$C$39:$C$43</c:f>
              <c:numCache>
                <c:formatCode>General</c:formatCode>
                <c:ptCount val="5"/>
                <c:pt idx="0">
                  <c:v>-914.40000000000009</c:v>
                </c:pt>
                <c:pt idx="1">
                  <c:v>-914.40000000000009</c:v>
                </c:pt>
                <c:pt idx="2">
                  <c:v>-1219.2</c:v>
                </c:pt>
                <c:pt idx="3">
                  <c:v>-1219.2</c:v>
                </c:pt>
                <c:pt idx="4">
                  <c:v>-914.40000000000009</c:v>
                </c:pt>
              </c:numCache>
            </c:numRef>
          </c:yVal>
          <c:smooth val="0"/>
        </c:ser>
        <c:ser>
          <c:idx val="11"/>
          <c:order val="9"/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'LVEA interior wall'!$B$36:$B$39</c:f>
              <c:numCache>
                <c:formatCode>General</c:formatCode>
                <c:ptCount val="4"/>
                <c:pt idx="0">
                  <c:v>-16306.8</c:v>
                </c:pt>
                <c:pt idx="1">
                  <c:v>-16306.8</c:v>
                </c:pt>
                <c:pt idx="2">
                  <c:v>8077.2</c:v>
                </c:pt>
                <c:pt idx="3">
                  <c:v>8077.2</c:v>
                </c:pt>
              </c:numCache>
            </c:numRef>
          </c:xVal>
          <c:yVal>
            <c:numRef>
              <c:f>'LVEA interior wall'!$C$36:$C$39</c:f>
              <c:numCache>
                <c:formatCode>General</c:formatCode>
                <c:ptCount val="4"/>
                <c:pt idx="0">
                  <c:v>-35966.400000000001</c:v>
                </c:pt>
                <c:pt idx="1">
                  <c:v>6705.5999999999995</c:v>
                </c:pt>
                <c:pt idx="2">
                  <c:v>6705.5999999999995</c:v>
                </c:pt>
                <c:pt idx="3">
                  <c:v>-23774.400000000001</c:v>
                </c:pt>
              </c:numCache>
            </c:numRef>
          </c:yVal>
          <c:smooth val="0"/>
        </c:ser>
        <c:ser>
          <c:idx val="9"/>
          <c:order val="10"/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'TS1'!$B$26:$B$27</c:f>
              <c:numCache>
                <c:formatCode>0.00</c:formatCode>
                <c:ptCount val="2"/>
              </c:numCache>
            </c:numRef>
          </c:xVal>
          <c:yVal>
            <c:numRef>
              <c:f>'TS1'!$C$26:$C$27</c:f>
              <c:numCache>
                <c:formatCode>0.00</c:formatCode>
                <c:ptCount val="2"/>
              </c:numCache>
            </c:numRef>
          </c:yVal>
          <c:smooth val="0"/>
        </c:ser>
        <c:ser>
          <c:idx val="10"/>
          <c:order val="11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structure'!$E$4:$E$8</c:f>
              <c:numCache>
                <c:formatCode>General</c:formatCode>
                <c:ptCount val="5"/>
                <c:pt idx="0">
                  <c:v>-6549.4</c:v>
                </c:pt>
                <c:pt idx="1">
                  <c:v>-6054.1</c:v>
                </c:pt>
                <c:pt idx="2">
                  <c:v>-6054.1</c:v>
                </c:pt>
                <c:pt idx="3">
                  <c:v>-6549.4</c:v>
                </c:pt>
                <c:pt idx="4">
                  <c:v>-6549.4</c:v>
                </c:pt>
              </c:numCache>
            </c:numRef>
          </c:xVal>
          <c:yVal>
            <c:numRef>
              <c:f>'TS structure'!$F$4:$F$8</c:f>
              <c:numCache>
                <c:formatCode>General</c:formatCode>
                <c:ptCount val="5"/>
                <c:pt idx="0">
                  <c:v>-3555.9999999999991</c:v>
                </c:pt>
                <c:pt idx="1">
                  <c:v>-3555.9999999999991</c:v>
                </c:pt>
                <c:pt idx="2">
                  <c:v>-4051.2999999999993</c:v>
                </c:pt>
                <c:pt idx="3">
                  <c:v>-4051.2999999999993</c:v>
                </c:pt>
                <c:pt idx="4">
                  <c:v>-3555.9999999999991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structure'!$E$9:$E$13</c:f>
              <c:numCache>
                <c:formatCode>General</c:formatCode>
                <c:ptCount val="5"/>
                <c:pt idx="0">
                  <c:v>-4961.8999999999996</c:v>
                </c:pt>
                <c:pt idx="1">
                  <c:v>-4466.6000000000004</c:v>
                </c:pt>
                <c:pt idx="2">
                  <c:v>-4466.6000000000004</c:v>
                </c:pt>
                <c:pt idx="3">
                  <c:v>-4961.8999999999996</c:v>
                </c:pt>
                <c:pt idx="4">
                  <c:v>-4961.8999999999996</c:v>
                </c:pt>
              </c:numCache>
            </c:numRef>
          </c:xVal>
          <c:yVal>
            <c:numRef>
              <c:f>'TS structure'!$F$9:$F$13</c:f>
              <c:numCache>
                <c:formatCode>General</c:formatCode>
                <c:ptCount val="5"/>
                <c:pt idx="0">
                  <c:v>-3555.9999999999991</c:v>
                </c:pt>
                <c:pt idx="1">
                  <c:v>-3555.9999999999991</c:v>
                </c:pt>
                <c:pt idx="2">
                  <c:v>-4051.2999999999993</c:v>
                </c:pt>
                <c:pt idx="3">
                  <c:v>-4051.2999999999993</c:v>
                </c:pt>
                <c:pt idx="4">
                  <c:v>-3555.9999999999991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structure'!$E$14:$E$18</c:f>
              <c:numCache>
                <c:formatCode>General</c:formatCode>
                <c:ptCount val="5"/>
                <c:pt idx="0">
                  <c:v>-4961.8999999999996</c:v>
                </c:pt>
                <c:pt idx="1">
                  <c:v>-4466.6000000000004</c:v>
                </c:pt>
                <c:pt idx="2">
                  <c:v>-4466.6000000000004</c:v>
                </c:pt>
                <c:pt idx="3">
                  <c:v>-4961.8999999999996</c:v>
                </c:pt>
                <c:pt idx="4">
                  <c:v>-4961.8999999999996</c:v>
                </c:pt>
              </c:numCache>
            </c:numRef>
          </c:xVal>
          <c:yVal>
            <c:numRef>
              <c:f>'TS structure'!$F$14:$F$18</c:f>
              <c:numCache>
                <c:formatCode>General</c:formatCode>
                <c:ptCount val="5"/>
                <c:pt idx="0">
                  <c:v>-5702.2999999999993</c:v>
                </c:pt>
                <c:pt idx="1">
                  <c:v>-5702.2999999999993</c:v>
                </c:pt>
                <c:pt idx="2">
                  <c:v>-6197.5999999999995</c:v>
                </c:pt>
                <c:pt idx="3">
                  <c:v>-6197.5999999999995</c:v>
                </c:pt>
                <c:pt idx="4">
                  <c:v>-5702.2999999999993</c:v>
                </c:pt>
              </c:numCache>
            </c:numRef>
          </c:yVal>
          <c:smooth val="0"/>
        </c:ser>
        <c:ser>
          <c:idx val="14"/>
          <c:order val="14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structure'!$E$19:$E$23</c:f>
              <c:numCache>
                <c:formatCode>General</c:formatCode>
                <c:ptCount val="5"/>
                <c:pt idx="0">
                  <c:v>-6549.4</c:v>
                </c:pt>
                <c:pt idx="1">
                  <c:v>-6054.1</c:v>
                </c:pt>
                <c:pt idx="2">
                  <c:v>-6054.1</c:v>
                </c:pt>
                <c:pt idx="3">
                  <c:v>-6549.4</c:v>
                </c:pt>
                <c:pt idx="4">
                  <c:v>-6549.4</c:v>
                </c:pt>
              </c:numCache>
            </c:numRef>
          </c:xVal>
          <c:yVal>
            <c:numRef>
              <c:f>'TS structure'!$F$19:$F$23</c:f>
              <c:numCache>
                <c:formatCode>General</c:formatCode>
                <c:ptCount val="5"/>
                <c:pt idx="0">
                  <c:v>-5702.2999999999993</c:v>
                </c:pt>
                <c:pt idx="1">
                  <c:v>-5702.2999999999993</c:v>
                </c:pt>
                <c:pt idx="2">
                  <c:v>-6197.5999999999995</c:v>
                </c:pt>
                <c:pt idx="3">
                  <c:v>-6197.5999999999995</c:v>
                </c:pt>
                <c:pt idx="4">
                  <c:v>-5702.2999999999993</c:v>
                </c:pt>
              </c:numCache>
            </c:numRef>
          </c:yVal>
          <c:smooth val="0"/>
        </c:ser>
        <c:ser>
          <c:idx val="15"/>
          <c:order val="15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structure'!$E$24:$E$28</c:f>
              <c:numCache>
                <c:formatCode>General</c:formatCode>
                <c:ptCount val="5"/>
                <c:pt idx="0">
                  <c:v>-6498.6</c:v>
                </c:pt>
                <c:pt idx="1">
                  <c:v>-6193.8</c:v>
                </c:pt>
                <c:pt idx="2">
                  <c:v>-6193.8</c:v>
                </c:pt>
                <c:pt idx="3">
                  <c:v>-6498.6</c:v>
                </c:pt>
                <c:pt idx="4">
                  <c:v>-6498.6</c:v>
                </c:pt>
              </c:numCache>
            </c:numRef>
          </c:xVal>
          <c:yVal>
            <c:numRef>
              <c:f>'TS structure'!$F$24:$F$28</c:f>
              <c:numCache>
                <c:formatCode>General</c:formatCode>
                <c:ptCount val="5"/>
                <c:pt idx="0">
                  <c:v>-3657.5999999999995</c:v>
                </c:pt>
                <c:pt idx="1">
                  <c:v>-3657.5999999999995</c:v>
                </c:pt>
                <c:pt idx="2">
                  <c:v>-6095.9999999999991</c:v>
                </c:pt>
                <c:pt idx="3">
                  <c:v>-6095.9999999999991</c:v>
                </c:pt>
                <c:pt idx="4">
                  <c:v>-3657.5999999999995</c:v>
                </c:pt>
              </c:numCache>
            </c:numRef>
          </c:yVal>
          <c:smooth val="0"/>
        </c:ser>
        <c:ser>
          <c:idx val="16"/>
          <c:order val="16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structure'!$E$29:$E$33</c:f>
              <c:numCache>
                <c:formatCode>General</c:formatCode>
                <c:ptCount val="5"/>
                <c:pt idx="0">
                  <c:v>-4822.2</c:v>
                </c:pt>
                <c:pt idx="1">
                  <c:v>-4517.3999999999996</c:v>
                </c:pt>
                <c:pt idx="2">
                  <c:v>-4517.3999999999996</c:v>
                </c:pt>
                <c:pt idx="3">
                  <c:v>-4822.2</c:v>
                </c:pt>
                <c:pt idx="4">
                  <c:v>-4822.2</c:v>
                </c:pt>
              </c:numCache>
            </c:numRef>
          </c:xVal>
          <c:yVal>
            <c:numRef>
              <c:f>'TS structure'!$F$29:$F$33</c:f>
              <c:numCache>
                <c:formatCode>General</c:formatCode>
                <c:ptCount val="5"/>
                <c:pt idx="0">
                  <c:v>-3657.5999999999995</c:v>
                </c:pt>
                <c:pt idx="1">
                  <c:v>-3657.5999999999995</c:v>
                </c:pt>
                <c:pt idx="2">
                  <c:v>-6095.9999999999991</c:v>
                </c:pt>
                <c:pt idx="3">
                  <c:v>-6095.9999999999991</c:v>
                </c:pt>
                <c:pt idx="4">
                  <c:v>-3657.5999999999995</c:v>
                </c:pt>
              </c:numCache>
            </c:numRef>
          </c:yVal>
          <c:smooth val="0"/>
        </c:ser>
        <c:ser>
          <c:idx val="17"/>
          <c:order val="17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structure'!$E$34:$E$38</c:f>
              <c:numCache>
                <c:formatCode>General</c:formatCode>
                <c:ptCount val="5"/>
                <c:pt idx="0">
                  <c:v>-6193.8</c:v>
                </c:pt>
                <c:pt idx="1">
                  <c:v>-4822.2</c:v>
                </c:pt>
                <c:pt idx="2">
                  <c:v>-4822.2</c:v>
                </c:pt>
                <c:pt idx="3">
                  <c:v>-6193.8</c:v>
                </c:pt>
                <c:pt idx="4">
                  <c:v>-6193.8</c:v>
                </c:pt>
              </c:numCache>
            </c:numRef>
          </c:xVal>
          <c:yVal>
            <c:numRef>
              <c:f>'TS structure'!$F$34:$F$38</c:f>
              <c:numCache>
                <c:formatCode>General</c:formatCode>
                <c:ptCount val="5"/>
                <c:pt idx="0">
                  <c:v>-3657.5999999999995</c:v>
                </c:pt>
                <c:pt idx="1">
                  <c:v>-3657.5999999999995</c:v>
                </c:pt>
                <c:pt idx="2">
                  <c:v>-3962.3999999999992</c:v>
                </c:pt>
                <c:pt idx="3">
                  <c:v>-3962.3999999999992</c:v>
                </c:pt>
                <c:pt idx="4">
                  <c:v>-3657.5999999999995</c:v>
                </c:pt>
              </c:numCache>
            </c:numRef>
          </c:yVal>
          <c:smooth val="0"/>
        </c:ser>
        <c:ser>
          <c:idx val="18"/>
          <c:order val="18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structure'!$E$39:$E$43</c:f>
              <c:numCache>
                <c:formatCode>General</c:formatCode>
                <c:ptCount val="5"/>
                <c:pt idx="0">
                  <c:v>-6193.8</c:v>
                </c:pt>
                <c:pt idx="1">
                  <c:v>-4822.2</c:v>
                </c:pt>
                <c:pt idx="2">
                  <c:v>-4822.2</c:v>
                </c:pt>
                <c:pt idx="3">
                  <c:v>-6193.8</c:v>
                </c:pt>
                <c:pt idx="4">
                  <c:v>-6193.8</c:v>
                </c:pt>
              </c:numCache>
            </c:numRef>
          </c:xVal>
          <c:yVal>
            <c:numRef>
              <c:f>'TS structure'!$F$39:$F$43</c:f>
              <c:numCache>
                <c:formatCode>General</c:formatCode>
                <c:ptCount val="5"/>
                <c:pt idx="0">
                  <c:v>-5791.1999999999989</c:v>
                </c:pt>
                <c:pt idx="1">
                  <c:v>-5791.1999999999989</c:v>
                </c:pt>
                <c:pt idx="2">
                  <c:v>-6095.9999999999991</c:v>
                </c:pt>
                <c:pt idx="3">
                  <c:v>-6095.9999999999991</c:v>
                </c:pt>
                <c:pt idx="4">
                  <c:v>-5791.1999999999989</c:v>
                </c:pt>
              </c:numCache>
            </c:numRef>
          </c:yVal>
          <c:smooth val="0"/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B0F0"/>
              </a:solidFill>
            </c:spPr>
          </c:marker>
          <c:xVal>
            <c:numRef>
              <c:f>'TS2'!$F$4:$F$24</c:f>
              <c:numCache>
                <c:formatCode>General</c:formatCode>
                <c:ptCount val="21"/>
                <c:pt idx="0">
                  <c:v>-5686.4</c:v>
                </c:pt>
                <c:pt idx="1">
                  <c:v>-5486.4</c:v>
                </c:pt>
                <c:pt idx="2">
                  <c:v>-5286.4</c:v>
                </c:pt>
                <c:pt idx="3">
                  <c:v>-5686.4</c:v>
                </c:pt>
                <c:pt idx="4">
                  <c:v>-5486.4</c:v>
                </c:pt>
                <c:pt idx="5">
                  <c:v>-5286.4</c:v>
                </c:pt>
                <c:pt idx="6">
                  <c:v>-5686.4</c:v>
                </c:pt>
                <c:pt idx="7">
                  <c:v>-2159.0999999999995</c:v>
                </c:pt>
                <c:pt idx="8">
                  <c:v>-2159.0999999999995</c:v>
                </c:pt>
                <c:pt idx="9">
                  <c:v>-5486.4</c:v>
                </c:pt>
                <c:pt idx="10">
                  <c:v>-8358.4</c:v>
                </c:pt>
                <c:pt idx="11">
                  <c:v>-8358.4</c:v>
                </c:pt>
                <c:pt idx="12">
                  <c:v>-8358.4</c:v>
                </c:pt>
                <c:pt idx="13">
                  <c:v>-5286.4</c:v>
                </c:pt>
                <c:pt idx="14">
                  <c:v>1798.6000000000004</c:v>
                </c:pt>
                <c:pt idx="15">
                  <c:v>1798.6000000000004</c:v>
                </c:pt>
                <c:pt idx="16">
                  <c:v>1798.6000000000004</c:v>
                </c:pt>
                <c:pt idx="17">
                  <c:v>-8358.4</c:v>
                </c:pt>
                <c:pt idx="18">
                  <c:v>-5486.4</c:v>
                </c:pt>
                <c:pt idx="19">
                  <c:v>108.07999999999993</c:v>
                </c:pt>
                <c:pt idx="20">
                  <c:v>108.07999999999993</c:v>
                </c:pt>
              </c:numCache>
            </c:numRef>
          </c:xVal>
          <c:yVal>
            <c:numRef>
              <c:f>'TS2'!$G$4:$G$24</c:f>
              <c:numCache>
                <c:formatCode>General</c:formatCode>
                <c:ptCount val="21"/>
                <c:pt idx="0">
                  <c:v>256.20000000000073</c:v>
                </c:pt>
                <c:pt idx="1">
                  <c:v>256.20000000000073</c:v>
                </c:pt>
                <c:pt idx="2">
                  <c:v>256.20000000000073</c:v>
                </c:pt>
                <c:pt idx="3">
                  <c:v>-12446.8</c:v>
                </c:pt>
                <c:pt idx="4">
                  <c:v>-12446.8</c:v>
                </c:pt>
                <c:pt idx="5">
                  <c:v>-12446.8</c:v>
                </c:pt>
                <c:pt idx="6">
                  <c:v>-2076.7999999999993</c:v>
                </c:pt>
                <c:pt idx="7">
                  <c:v>-2076.7999999999993</c:v>
                </c:pt>
                <c:pt idx="8">
                  <c:v>-5202.8999999999996</c:v>
                </c:pt>
                <c:pt idx="9">
                  <c:v>-4876.7999999999993</c:v>
                </c:pt>
                <c:pt idx="10">
                  <c:v>-4676.7999999999993</c:v>
                </c:pt>
                <c:pt idx="11">
                  <c:v>-4876.7999999999993</c:v>
                </c:pt>
                <c:pt idx="12">
                  <c:v>-5076.7999999999993</c:v>
                </c:pt>
                <c:pt idx="13">
                  <c:v>2693.2000000000007</c:v>
                </c:pt>
                <c:pt idx="14">
                  <c:v>-4676.7999999999993</c:v>
                </c:pt>
                <c:pt idx="15">
                  <c:v>-4876.7999999999993</c:v>
                </c:pt>
                <c:pt idx="16">
                  <c:v>-5076.7999999999993</c:v>
                </c:pt>
                <c:pt idx="17">
                  <c:v>-7352.5299999999988</c:v>
                </c:pt>
                <c:pt idx="18">
                  <c:v>1663.9000000000005</c:v>
                </c:pt>
                <c:pt idx="19">
                  <c:v>1663.9000000000005</c:v>
                </c:pt>
                <c:pt idx="20">
                  <c:v>511.83000000000084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668800"/>
        <c:axId val="128670720"/>
      </c:scatterChart>
      <c:valAx>
        <c:axId val="128668800"/>
        <c:scaling>
          <c:orientation val="minMax"/>
          <c:max val="23615.221987315017"/>
          <c:min val="-1500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28670720"/>
        <c:crosses val="autoZero"/>
        <c:crossBetween val="midCat"/>
        <c:majorUnit val="5000"/>
      </c:valAx>
      <c:valAx>
        <c:axId val="128670720"/>
        <c:scaling>
          <c:orientation val="minMax"/>
          <c:max val="13718.553459119499"/>
          <c:min val="-1500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28668800"/>
        <c:crosses val="autoZero"/>
        <c:crossBetween val="midCat"/>
        <c:majorUnit val="5000"/>
      </c:valAx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LHO LVEA Test Stands and </a:t>
            </a:r>
          </a:p>
          <a:p>
            <a:pPr>
              <a:defRPr/>
            </a:pPr>
            <a:r>
              <a:rPr lang="en-US"/>
              <a:t>Monuments</a:t>
            </a:r>
          </a:p>
        </c:rich>
      </c:tx>
      <c:layout>
        <c:manualLayout>
          <c:xMode val="edge"/>
          <c:yMode val="edge"/>
          <c:x val="0.58382609372145022"/>
          <c:y val="6.0560248150799315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4.0526769933089873E-2"/>
          <c:y val="2.2405919909665697E-2"/>
          <c:w val="0.93212101348005327"/>
          <c:h val="0.9551881601806686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'TS1'!$F$4:$F$24</c:f>
              <c:numCache>
                <c:formatCode>General</c:formatCode>
                <c:ptCount val="21"/>
                <c:pt idx="0">
                  <c:v>5286.4</c:v>
                </c:pt>
                <c:pt idx="1">
                  <c:v>5486.4</c:v>
                </c:pt>
                <c:pt idx="2">
                  <c:v>5686.4</c:v>
                </c:pt>
                <c:pt idx="3">
                  <c:v>5286.4</c:v>
                </c:pt>
                <c:pt idx="4">
                  <c:v>5486.4</c:v>
                </c:pt>
                <c:pt idx="5">
                  <c:v>5686.4</c:v>
                </c:pt>
                <c:pt idx="6">
                  <c:v>5486.4</c:v>
                </c:pt>
                <c:pt idx="7">
                  <c:v>-1802.6000000000004</c:v>
                </c:pt>
                <c:pt idx="8">
                  <c:v>-1802.6000000000004</c:v>
                </c:pt>
                <c:pt idx="9">
                  <c:v>-1802.6000000000004</c:v>
                </c:pt>
                <c:pt idx="10">
                  <c:v>8358.4</c:v>
                </c:pt>
                <c:pt idx="11">
                  <c:v>8358.4</c:v>
                </c:pt>
                <c:pt idx="12">
                  <c:v>8358.4</c:v>
                </c:pt>
              </c:numCache>
            </c:numRef>
          </c:xVal>
          <c:yVal>
            <c:numRef>
              <c:f>'TS1'!$G$4:$G$24</c:f>
              <c:numCache>
                <c:formatCode>General</c:formatCode>
                <c:ptCount val="21"/>
                <c:pt idx="0">
                  <c:v>10009.799999999999</c:v>
                </c:pt>
                <c:pt idx="1">
                  <c:v>10009.799999999999</c:v>
                </c:pt>
                <c:pt idx="2">
                  <c:v>10009.799999999999</c:v>
                </c:pt>
                <c:pt idx="3">
                  <c:v>-2693.2000000000007</c:v>
                </c:pt>
                <c:pt idx="4">
                  <c:v>-2693.2000000000007</c:v>
                </c:pt>
                <c:pt idx="5">
                  <c:v>-2693.2000000000007</c:v>
                </c:pt>
                <c:pt idx="6">
                  <c:v>4876.7999999999993</c:v>
                </c:pt>
                <c:pt idx="7">
                  <c:v>5076.7999999999993</c:v>
                </c:pt>
                <c:pt idx="8">
                  <c:v>4876.7999999999993</c:v>
                </c:pt>
                <c:pt idx="9">
                  <c:v>4676.7999999999993</c:v>
                </c:pt>
                <c:pt idx="10">
                  <c:v>5076.7999999999993</c:v>
                </c:pt>
                <c:pt idx="11">
                  <c:v>4876.7999999999993</c:v>
                </c:pt>
                <c:pt idx="12">
                  <c:v>4676.7999999999993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structure'!$B$4:$B$8</c:f>
              <c:numCache>
                <c:formatCode>General</c:formatCode>
                <c:ptCount val="5"/>
                <c:pt idx="0">
                  <c:v>-1041.4000000000001</c:v>
                </c:pt>
                <c:pt idx="1">
                  <c:v>-546.10000000000014</c:v>
                </c:pt>
                <c:pt idx="2">
                  <c:v>-546.10000000000014</c:v>
                </c:pt>
                <c:pt idx="3">
                  <c:v>-1041.4000000000001</c:v>
                </c:pt>
                <c:pt idx="4">
                  <c:v>-1041.4000000000001</c:v>
                </c:pt>
              </c:numCache>
            </c:numRef>
          </c:xVal>
          <c:yVal>
            <c:numRef>
              <c:f>'TS structure'!$C$4:$C$8</c:f>
              <c:numCache>
                <c:formatCode>General</c:formatCode>
                <c:ptCount val="5"/>
                <c:pt idx="0">
                  <c:v>1320.8</c:v>
                </c:pt>
                <c:pt idx="1">
                  <c:v>1320.8</c:v>
                </c:pt>
                <c:pt idx="2">
                  <c:v>825.5</c:v>
                </c:pt>
                <c:pt idx="3">
                  <c:v>825.5</c:v>
                </c:pt>
                <c:pt idx="4">
                  <c:v>1320.8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structure'!$B$9:$B$13</c:f>
              <c:numCache>
                <c:formatCode>General</c:formatCode>
                <c:ptCount val="5"/>
                <c:pt idx="0">
                  <c:v>546.10000000000014</c:v>
                </c:pt>
                <c:pt idx="1">
                  <c:v>1041.4000000000001</c:v>
                </c:pt>
                <c:pt idx="2">
                  <c:v>1041.4000000000001</c:v>
                </c:pt>
                <c:pt idx="3">
                  <c:v>546.10000000000014</c:v>
                </c:pt>
                <c:pt idx="4">
                  <c:v>546.10000000000014</c:v>
                </c:pt>
              </c:numCache>
            </c:numRef>
          </c:xVal>
          <c:yVal>
            <c:numRef>
              <c:f>'TS structure'!$C$9:$C$13</c:f>
              <c:numCache>
                <c:formatCode>General</c:formatCode>
                <c:ptCount val="5"/>
                <c:pt idx="0">
                  <c:v>1320.8</c:v>
                </c:pt>
                <c:pt idx="1">
                  <c:v>1320.8</c:v>
                </c:pt>
                <c:pt idx="2">
                  <c:v>825.5</c:v>
                </c:pt>
                <c:pt idx="3">
                  <c:v>825.5</c:v>
                </c:pt>
                <c:pt idx="4">
                  <c:v>1320.8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structure'!$B$14:$B$18</c:f>
              <c:numCache>
                <c:formatCode>General</c:formatCode>
                <c:ptCount val="5"/>
                <c:pt idx="0">
                  <c:v>546.10000000000014</c:v>
                </c:pt>
                <c:pt idx="1">
                  <c:v>1041.4000000000001</c:v>
                </c:pt>
                <c:pt idx="2">
                  <c:v>1041.4000000000001</c:v>
                </c:pt>
                <c:pt idx="3">
                  <c:v>546.10000000000014</c:v>
                </c:pt>
                <c:pt idx="4">
                  <c:v>546.10000000000014</c:v>
                </c:pt>
              </c:numCache>
            </c:numRef>
          </c:xVal>
          <c:yVal>
            <c:numRef>
              <c:f>'TS structure'!$C$14:$C$18</c:f>
              <c:numCache>
                <c:formatCode>General</c:formatCode>
                <c:ptCount val="5"/>
                <c:pt idx="0">
                  <c:v>-825.5</c:v>
                </c:pt>
                <c:pt idx="1">
                  <c:v>-825.5</c:v>
                </c:pt>
                <c:pt idx="2">
                  <c:v>-1320.8</c:v>
                </c:pt>
                <c:pt idx="3">
                  <c:v>-1320.8</c:v>
                </c:pt>
                <c:pt idx="4">
                  <c:v>-825.5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structure'!$B$19:$B$23</c:f>
              <c:numCache>
                <c:formatCode>General</c:formatCode>
                <c:ptCount val="5"/>
                <c:pt idx="0">
                  <c:v>-1041.4000000000001</c:v>
                </c:pt>
                <c:pt idx="1">
                  <c:v>-546.10000000000014</c:v>
                </c:pt>
                <c:pt idx="2">
                  <c:v>-546.10000000000014</c:v>
                </c:pt>
                <c:pt idx="3">
                  <c:v>-1041.4000000000001</c:v>
                </c:pt>
                <c:pt idx="4">
                  <c:v>-1041.4000000000001</c:v>
                </c:pt>
              </c:numCache>
            </c:numRef>
          </c:xVal>
          <c:yVal>
            <c:numRef>
              <c:f>'TS structure'!$C$19:$C$23</c:f>
              <c:numCache>
                <c:formatCode>General</c:formatCode>
                <c:ptCount val="5"/>
                <c:pt idx="0">
                  <c:v>-825.5</c:v>
                </c:pt>
                <c:pt idx="1">
                  <c:v>-825.5</c:v>
                </c:pt>
                <c:pt idx="2">
                  <c:v>-1320.8</c:v>
                </c:pt>
                <c:pt idx="3">
                  <c:v>-1320.8</c:v>
                </c:pt>
                <c:pt idx="4">
                  <c:v>-825.5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structure'!$B$24:$B$28</c:f>
              <c:numCache>
                <c:formatCode>General</c:formatCode>
                <c:ptCount val="5"/>
                <c:pt idx="0">
                  <c:v>-990.6</c:v>
                </c:pt>
                <c:pt idx="1">
                  <c:v>-685.8</c:v>
                </c:pt>
                <c:pt idx="2">
                  <c:v>-685.8</c:v>
                </c:pt>
                <c:pt idx="3">
                  <c:v>-990.6</c:v>
                </c:pt>
                <c:pt idx="4">
                  <c:v>-990.6</c:v>
                </c:pt>
              </c:numCache>
            </c:numRef>
          </c:xVal>
          <c:yVal>
            <c:numRef>
              <c:f>'TS structure'!$C$24:$C$28</c:f>
              <c:numCache>
                <c:formatCode>General</c:formatCode>
                <c:ptCount val="5"/>
                <c:pt idx="0">
                  <c:v>1219.2</c:v>
                </c:pt>
                <c:pt idx="1">
                  <c:v>1219.2</c:v>
                </c:pt>
                <c:pt idx="2">
                  <c:v>-1219.2</c:v>
                </c:pt>
                <c:pt idx="3">
                  <c:v>-1219.2</c:v>
                </c:pt>
                <c:pt idx="4">
                  <c:v>1219.2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structure'!$B$29:$B$33</c:f>
              <c:numCache>
                <c:formatCode>General</c:formatCode>
                <c:ptCount val="5"/>
                <c:pt idx="0">
                  <c:v>685.8</c:v>
                </c:pt>
                <c:pt idx="1">
                  <c:v>990.60000000000014</c:v>
                </c:pt>
                <c:pt idx="2">
                  <c:v>990.60000000000014</c:v>
                </c:pt>
                <c:pt idx="3">
                  <c:v>685.8</c:v>
                </c:pt>
                <c:pt idx="4">
                  <c:v>685.8</c:v>
                </c:pt>
              </c:numCache>
            </c:numRef>
          </c:xVal>
          <c:yVal>
            <c:numRef>
              <c:f>'TS structure'!$C$29:$C$33</c:f>
              <c:numCache>
                <c:formatCode>General</c:formatCode>
                <c:ptCount val="5"/>
                <c:pt idx="0">
                  <c:v>1219.2</c:v>
                </c:pt>
                <c:pt idx="1">
                  <c:v>1219.2</c:v>
                </c:pt>
                <c:pt idx="2">
                  <c:v>-1219.2</c:v>
                </c:pt>
                <c:pt idx="3">
                  <c:v>-1219.2</c:v>
                </c:pt>
                <c:pt idx="4">
                  <c:v>1219.2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structure'!$B$34:$B$38</c:f>
              <c:numCache>
                <c:formatCode>General</c:formatCode>
                <c:ptCount val="5"/>
                <c:pt idx="0">
                  <c:v>-685.8</c:v>
                </c:pt>
                <c:pt idx="1">
                  <c:v>685.8</c:v>
                </c:pt>
                <c:pt idx="2">
                  <c:v>685.8</c:v>
                </c:pt>
                <c:pt idx="3">
                  <c:v>-685.8</c:v>
                </c:pt>
                <c:pt idx="4">
                  <c:v>-685.8</c:v>
                </c:pt>
              </c:numCache>
            </c:numRef>
          </c:xVal>
          <c:yVal>
            <c:numRef>
              <c:f>'TS structure'!$C$34:$C$38</c:f>
              <c:numCache>
                <c:formatCode>General</c:formatCode>
                <c:ptCount val="5"/>
                <c:pt idx="0">
                  <c:v>1219.2</c:v>
                </c:pt>
                <c:pt idx="1">
                  <c:v>1219.2</c:v>
                </c:pt>
                <c:pt idx="2">
                  <c:v>914.40000000000009</c:v>
                </c:pt>
                <c:pt idx="3">
                  <c:v>914.40000000000009</c:v>
                </c:pt>
                <c:pt idx="4">
                  <c:v>1219.2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structure'!$B$39:$B$43</c:f>
              <c:numCache>
                <c:formatCode>General</c:formatCode>
                <c:ptCount val="5"/>
                <c:pt idx="0">
                  <c:v>-685.8</c:v>
                </c:pt>
                <c:pt idx="1">
                  <c:v>685.8</c:v>
                </c:pt>
                <c:pt idx="2">
                  <c:v>685.8</c:v>
                </c:pt>
                <c:pt idx="3">
                  <c:v>-685.8</c:v>
                </c:pt>
                <c:pt idx="4">
                  <c:v>-685.8</c:v>
                </c:pt>
              </c:numCache>
            </c:numRef>
          </c:xVal>
          <c:yVal>
            <c:numRef>
              <c:f>'TS structure'!$C$39:$C$43</c:f>
              <c:numCache>
                <c:formatCode>General</c:formatCode>
                <c:ptCount val="5"/>
                <c:pt idx="0">
                  <c:v>-914.40000000000009</c:v>
                </c:pt>
                <c:pt idx="1">
                  <c:v>-914.40000000000009</c:v>
                </c:pt>
                <c:pt idx="2">
                  <c:v>-1219.2</c:v>
                </c:pt>
                <c:pt idx="3">
                  <c:v>-1219.2</c:v>
                </c:pt>
                <c:pt idx="4">
                  <c:v>-914.40000000000009</c:v>
                </c:pt>
              </c:numCache>
            </c:numRef>
          </c:yVal>
          <c:smooth val="0"/>
        </c:ser>
        <c:ser>
          <c:idx val="11"/>
          <c:order val="9"/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'LVEA interior wall'!$D$36:$D$39</c:f>
              <c:numCache>
                <c:formatCode>General</c:formatCode>
                <c:ptCount val="4"/>
                <c:pt idx="0">
                  <c:v>-10820.400000000001</c:v>
                </c:pt>
                <c:pt idx="1">
                  <c:v>-10820.400000000001</c:v>
                </c:pt>
                <c:pt idx="2">
                  <c:v>13563.599999999999</c:v>
                </c:pt>
                <c:pt idx="3">
                  <c:v>13563.599999999999</c:v>
                </c:pt>
              </c:numCache>
            </c:numRef>
          </c:xVal>
          <c:yVal>
            <c:numRef>
              <c:f>'LVEA interior wall'!$E$36:$E$39</c:f>
              <c:numCache>
                <c:formatCode>General</c:formatCode>
                <c:ptCount val="4"/>
                <c:pt idx="0">
                  <c:v>-31089.599999999999</c:v>
                </c:pt>
                <c:pt idx="1">
                  <c:v>11582.4</c:v>
                </c:pt>
                <c:pt idx="2">
                  <c:v>11582.4</c:v>
                </c:pt>
                <c:pt idx="3">
                  <c:v>-18897.599999999999</c:v>
                </c:pt>
              </c:numCache>
            </c:numRef>
          </c:yVal>
          <c:smooth val="0"/>
        </c:ser>
        <c:ser>
          <c:idx val="9"/>
          <c:order val="10"/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'TS1'!$B$26:$B$27</c:f>
              <c:numCache>
                <c:formatCode>0.00</c:formatCode>
                <c:ptCount val="2"/>
              </c:numCache>
            </c:numRef>
          </c:xVal>
          <c:yVal>
            <c:numRef>
              <c:f>'TS1'!$C$26:$C$27</c:f>
              <c:numCache>
                <c:formatCode>0.00</c:formatCode>
                <c:ptCount val="2"/>
              </c:numCache>
            </c:numRef>
          </c:yVal>
          <c:smooth val="0"/>
        </c:ser>
        <c:ser>
          <c:idx val="10"/>
          <c:order val="11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structure'!$G$4:$G$8</c:f>
              <c:numCache>
                <c:formatCode>General</c:formatCode>
                <c:ptCount val="5"/>
                <c:pt idx="0">
                  <c:v>4445</c:v>
                </c:pt>
                <c:pt idx="1">
                  <c:v>4940.2999999999993</c:v>
                </c:pt>
                <c:pt idx="2">
                  <c:v>4940.2999999999993</c:v>
                </c:pt>
                <c:pt idx="3">
                  <c:v>4445</c:v>
                </c:pt>
                <c:pt idx="4">
                  <c:v>4445</c:v>
                </c:pt>
              </c:numCache>
            </c:numRef>
          </c:xVal>
          <c:yVal>
            <c:numRef>
              <c:f>'TS structure'!$H$4:$H$8</c:f>
              <c:numCache>
                <c:formatCode>General</c:formatCode>
                <c:ptCount val="5"/>
                <c:pt idx="0">
                  <c:v>6197.5999999999995</c:v>
                </c:pt>
                <c:pt idx="1">
                  <c:v>6197.5999999999995</c:v>
                </c:pt>
                <c:pt idx="2">
                  <c:v>5702.2999999999993</c:v>
                </c:pt>
                <c:pt idx="3">
                  <c:v>5702.2999999999993</c:v>
                </c:pt>
                <c:pt idx="4">
                  <c:v>6197.5999999999995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structure'!$G$9:$G$13</c:f>
              <c:numCache>
                <c:formatCode>General</c:formatCode>
                <c:ptCount val="5"/>
                <c:pt idx="0">
                  <c:v>6032.5</c:v>
                </c:pt>
                <c:pt idx="1">
                  <c:v>6527.7999999999993</c:v>
                </c:pt>
                <c:pt idx="2">
                  <c:v>6527.7999999999993</c:v>
                </c:pt>
                <c:pt idx="3">
                  <c:v>6032.5</c:v>
                </c:pt>
                <c:pt idx="4">
                  <c:v>6032.5</c:v>
                </c:pt>
              </c:numCache>
            </c:numRef>
          </c:xVal>
          <c:yVal>
            <c:numRef>
              <c:f>'TS structure'!$H$9:$H$13</c:f>
              <c:numCache>
                <c:formatCode>General</c:formatCode>
                <c:ptCount val="5"/>
                <c:pt idx="0">
                  <c:v>6197.5999999999995</c:v>
                </c:pt>
                <c:pt idx="1">
                  <c:v>6197.5999999999995</c:v>
                </c:pt>
                <c:pt idx="2">
                  <c:v>5702.2999999999993</c:v>
                </c:pt>
                <c:pt idx="3">
                  <c:v>5702.2999999999993</c:v>
                </c:pt>
                <c:pt idx="4">
                  <c:v>6197.5999999999995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structure'!$G$14:$G$18</c:f>
              <c:numCache>
                <c:formatCode>General</c:formatCode>
                <c:ptCount val="5"/>
                <c:pt idx="0">
                  <c:v>6032.5</c:v>
                </c:pt>
                <c:pt idx="1">
                  <c:v>6527.7999999999993</c:v>
                </c:pt>
                <c:pt idx="2">
                  <c:v>6527.7999999999993</c:v>
                </c:pt>
                <c:pt idx="3">
                  <c:v>6032.5</c:v>
                </c:pt>
                <c:pt idx="4">
                  <c:v>6032.5</c:v>
                </c:pt>
              </c:numCache>
            </c:numRef>
          </c:xVal>
          <c:yVal>
            <c:numRef>
              <c:f>'TS structure'!$H$14:$H$18</c:f>
              <c:numCache>
                <c:formatCode>General</c:formatCode>
                <c:ptCount val="5"/>
                <c:pt idx="0">
                  <c:v>4051.2999999999993</c:v>
                </c:pt>
                <c:pt idx="1">
                  <c:v>4051.2999999999993</c:v>
                </c:pt>
                <c:pt idx="2">
                  <c:v>3555.9999999999991</c:v>
                </c:pt>
                <c:pt idx="3">
                  <c:v>3555.9999999999991</c:v>
                </c:pt>
                <c:pt idx="4">
                  <c:v>4051.2999999999993</c:v>
                </c:pt>
              </c:numCache>
            </c:numRef>
          </c:yVal>
          <c:smooth val="0"/>
        </c:ser>
        <c:ser>
          <c:idx val="14"/>
          <c:order val="14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structure'!$G$19:$G$23</c:f>
              <c:numCache>
                <c:formatCode>General</c:formatCode>
                <c:ptCount val="5"/>
                <c:pt idx="0">
                  <c:v>4445</c:v>
                </c:pt>
                <c:pt idx="1">
                  <c:v>4940.2999999999993</c:v>
                </c:pt>
                <c:pt idx="2">
                  <c:v>4940.2999999999993</c:v>
                </c:pt>
                <c:pt idx="3">
                  <c:v>4445</c:v>
                </c:pt>
                <c:pt idx="4">
                  <c:v>4445</c:v>
                </c:pt>
              </c:numCache>
            </c:numRef>
          </c:xVal>
          <c:yVal>
            <c:numRef>
              <c:f>'TS structure'!$H$19:$H$23</c:f>
              <c:numCache>
                <c:formatCode>General</c:formatCode>
                <c:ptCount val="5"/>
                <c:pt idx="0">
                  <c:v>4051.2999999999993</c:v>
                </c:pt>
                <c:pt idx="1">
                  <c:v>4051.2999999999993</c:v>
                </c:pt>
                <c:pt idx="2">
                  <c:v>3555.9999999999991</c:v>
                </c:pt>
                <c:pt idx="3">
                  <c:v>3555.9999999999991</c:v>
                </c:pt>
                <c:pt idx="4">
                  <c:v>4051.2999999999993</c:v>
                </c:pt>
              </c:numCache>
            </c:numRef>
          </c:yVal>
          <c:smooth val="0"/>
        </c:ser>
        <c:ser>
          <c:idx val="15"/>
          <c:order val="15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structure'!$G$24:$G$28</c:f>
              <c:numCache>
                <c:formatCode>General</c:formatCode>
                <c:ptCount val="5"/>
                <c:pt idx="0">
                  <c:v>4495.7999999999993</c:v>
                </c:pt>
                <c:pt idx="1">
                  <c:v>4800.5999999999995</c:v>
                </c:pt>
                <c:pt idx="2">
                  <c:v>4800.5999999999995</c:v>
                </c:pt>
                <c:pt idx="3">
                  <c:v>4495.7999999999993</c:v>
                </c:pt>
                <c:pt idx="4">
                  <c:v>4495.7999999999993</c:v>
                </c:pt>
              </c:numCache>
            </c:numRef>
          </c:xVal>
          <c:yVal>
            <c:numRef>
              <c:f>'TS structure'!$H$24:$H$28</c:f>
              <c:numCache>
                <c:formatCode>General</c:formatCode>
                <c:ptCount val="5"/>
                <c:pt idx="0">
                  <c:v>6095.9999999999991</c:v>
                </c:pt>
                <c:pt idx="1">
                  <c:v>6095.9999999999991</c:v>
                </c:pt>
                <c:pt idx="2">
                  <c:v>3657.5999999999995</c:v>
                </c:pt>
                <c:pt idx="3">
                  <c:v>3657.5999999999995</c:v>
                </c:pt>
                <c:pt idx="4">
                  <c:v>6095.9999999999991</c:v>
                </c:pt>
              </c:numCache>
            </c:numRef>
          </c:yVal>
          <c:smooth val="0"/>
        </c:ser>
        <c:ser>
          <c:idx val="16"/>
          <c:order val="16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structure'!$G$29:$G$33</c:f>
              <c:numCache>
                <c:formatCode>General</c:formatCode>
                <c:ptCount val="5"/>
                <c:pt idx="0">
                  <c:v>6172.2</c:v>
                </c:pt>
                <c:pt idx="1">
                  <c:v>6477</c:v>
                </c:pt>
                <c:pt idx="2">
                  <c:v>6477</c:v>
                </c:pt>
                <c:pt idx="3">
                  <c:v>6172.2</c:v>
                </c:pt>
                <c:pt idx="4">
                  <c:v>6172.2</c:v>
                </c:pt>
              </c:numCache>
            </c:numRef>
          </c:xVal>
          <c:yVal>
            <c:numRef>
              <c:f>'TS structure'!$H$29:$H$33</c:f>
              <c:numCache>
                <c:formatCode>General</c:formatCode>
                <c:ptCount val="5"/>
                <c:pt idx="0">
                  <c:v>6095.9999999999991</c:v>
                </c:pt>
                <c:pt idx="1">
                  <c:v>6095.9999999999991</c:v>
                </c:pt>
                <c:pt idx="2">
                  <c:v>3657.5999999999995</c:v>
                </c:pt>
                <c:pt idx="3">
                  <c:v>3657.5999999999995</c:v>
                </c:pt>
                <c:pt idx="4">
                  <c:v>6095.9999999999991</c:v>
                </c:pt>
              </c:numCache>
            </c:numRef>
          </c:yVal>
          <c:smooth val="0"/>
        </c:ser>
        <c:ser>
          <c:idx val="17"/>
          <c:order val="17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structure'!$G$34:$G$38</c:f>
              <c:numCache>
                <c:formatCode>General</c:formatCode>
                <c:ptCount val="5"/>
                <c:pt idx="0">
                  <c:v>4800.5999999999995</c:v>
                </c:pt>
                <c:pt idx="1">
                  <c:v>6172.2</c:v>
                </c:pt>
                <c:pt idx="2">
                  <c:v>6172.2</c:v>
                </c:pt>
                <c:pt idx="3">
                  <c:v>4800.5999999999995</c:v>
                </c:pt>
                <c:pt idx="4">
                  <c:v>4800.5999999999995</c:v>
                </c:pt>
              </c:numCache>
            </c:numRef>
          </c:xVal>
          <c:yVal>
            <c:numRef>
              <c:f>'TS structure'!$H$34:$H$38</c:f>
              <c:numCache>
                <c:formatCode>General</c:formatCode>
                <c:ptCount val="5"/>
                <c:pt idx="0">
                  <c:v>6095.9999999999991</c:v>
                </c:pt>
                <c:pt idx="1">
                  <c:v>6095.9999999999991</c:v>
                </c:pt>
                <c:pt idx="2">
                  <c:v>5791.1999999999989</c:v>
                </c:pt>
                <c:pt idx="3">
                  <c:v>5791.1999999999989</c:v>
                </c:pt>
                <c:pt idx="4">
                  <c:v>6095.9999999999991</c:v>
                </c:pt>
              </c:numCache>
            </c:numRef>
          </c:yVal>
          <c:smooth val="0"/>
        </c:ser>
        <c:ser>
          <c:idx val="18"/>
          <c:order val="18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'TS structure'!$G$39:$G$43</c:f>
              <c:numCache>
                <c:formatCode>General</c:formatCode>
                <c:ptCount val="5"/>
                <c:pt idx="0">
                  <c:v>4800.5999999999995</c:v>
                </c:pt>
                <c:pt idx="1">
                  <c:v>6172.2</c:v>
                </c:pt>
                <c:pt idx="2">
                  <c:v>6172.2</c:v>
                </c:pt>
                <c:pt idx="3">
                  <c:v>4800.5999999999995</c:v>
                </c:pt>
                <c:pt idx="4">
                  <c:v>4800.5999999999995</c:v>
                </c:pt>
              </c:numCache>
            </c:numRef>
          </c:xVal>
          <c:yVal>
            <c:numRef>
              <c:f>'TS structure'!$H$39:$H$43</c:f>
              <c:numCache>
                <c:formatCode>General</c:formatCode>
                <c:ptCount val="5"/>
                <c:pt idx="0">
                  <c:v>3962.3999999999992</c:v>
                </c:pt>
                <c:pt idx="1">
                  <c:v>3962.3999999999992</c:v>
                </c:pt>
                <c:pt idx="2">
                  <c:v>3657.5999999999995</c:v>
                </c:pt>
                <c:pt idx="3">
                  <c:v>3657.5999999999995</c:v>
                </c:pt>
                <c:pt idx="4">
                  <c:v>3962.3999999999992</c:v>
                </c:pt>
              </c:numCache>
            </c:numRef>
          </c:yVal>
          <c:smooth val="0"/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dLbl>
              <c:idx val="0"/>
              <c:layout>
                <c:manualLayout>
                  <c:x val="-5.8591783150793372E-2"/>
                  <c:y val="-5.489614550408051E-3"/>
                </c:manualLayout>
              </c:layout>
              <c:tx>
                <c:strRef>
                  <c:f>'TS2'!$A$4</c:f>
                  <c:strCache>
                    <c:ptCount val="1"/>
                    <c:pt idx="0">
                      <c:v>TS2-1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272112630013693E-2"/>
                  <c:y val="2.8884161013196887E-2"/>
                </c:manualLayout>
              </c:layout>
              <c:tx>
                <c:strRef>
                  <c:f>'TS2'!$A$5</c:f>
                  <c:strCache>
                    <c:ptCount val="1"/>
                    <c:pt idx="0">
                      <c:v>TS2-2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4184256352729951E-3"/>
                  <c:y val="2.5983326410284049E-3"/>
                </c:manualLayout>
              </c:layout>
              <c:tx>
                <c:strRef>
                  <c:f>'TS2'!$A$6</c:f>
                  <c:strCache>
                    <c:ptCount val="1"/>
                    <c:pt idx="0">
                      <c:v>TS2-3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'TS2'!$A$7</c:f>
                  <c:strCache>
                    <c:ptCount val="1"/>
                    <c:pt idx="0">
                      <c:v>TS2-4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'TS2'!$A$8</c:f>
                  <c:strCache>
                    <c:ptCount val="1"/>
                    <c:pt idx="0">
                      <c:v>TS2-5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'TS2'!$A$9</c:f>
                  <c:strCache>
                    <c:ptCount val="1"/>
                    <c:pt idx="0">
                      <c:v>TS2-6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'TS2'!$A$10</c:f>
                  <c:strCache>
                    <c:ptCount val="1"/>
                    <c:pt idx="0">
                      <c:v>TS2-7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'TS2'!$A$11</c:f>
                  <c:strCache>
                    <c:ptCount val="1"/>
                    <c:pt idx="0">
                      <c:v>TS2-8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'TS2'!$A$12</c:f>
                  <c:strCache>
                    <c:ptCount val="1"/>
                    <c:pt idx="0">
                      <c:v>TS2-9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106875278046285E-3"/>
                  <c:y val="1.4730253428183163E-2"/>
                </c:manualLayout>
              </c:layout>
              <c:tx>
                <c:strRef>
                  <c:f>'TS2'!$A$13</c:f>
                  <c:strCache>
                    <c:ptCount val="1"/>
                    <c:pt idx="0">
                      <c:v>TS2-10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'TS2'!$A$14</c:f>
                  <c:strCache>
                    <c:ptCount val="1"/>
                    <c:pt idx="0">
                      <c:v>TS2-11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7.7338018632073471E-2"/>
                  <c:y val="-1.4456409546897491E-3"/>
                </c:manualLayout>
              </c:layout>
              <c:tx>
                <c:strRef>
                  <c:f>'TS2'!$A$15</c:f>
                  <c:strCache>
                    <c:ptCount val="1"/>
                    <c:pt idx="0">
                      <c:v>TS2-12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0688545912872562E-2"/>
                  <c:y val="2.2818200619619543E-2"/>
                </c:manualLayout>
              </c:layout>
              <c:tx>
                <c:strRef>
                  <c:f>'TS2'!$A$16</c:f>
                  <c:strCache>
                    <c:ptCount val="1"/>
                    <c:pt idx="0">
                      <c:v>TS2-13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3.5910824799269915E-4"/>
                  <c:y val="-3.4676277525489186E-3"/>
                </c:manualLayout>
              </c:layout>
              <c:tx>
                <c:strRef>
                  <c:f>'TS2'!$A$17</c:f>
                  <c:strCache>
                    <c:ptCount val="1"/>
                    <c:pt idx="0">
                      <c:v>TS2-14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'TS2'!$A$18</c:f>
                  <c:strCache>
                    <c:ptCount val="1"/>
                    <c:pt idx="0">
                      <c:v>TS2-15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3.2910753000706672E-3"/>
                  <c:y val="-3.4676277525488631E-3"/>
                </c:manualLayout>
              </c:layout>
              <c:tx>
                <c:strRef>
                  <c:f>'TS2'!$A$19</c:f>
                  <c:strCache>
                    <c:ptCount val="1"/>
                    <c:pt idx="0">
                      <c:v>TS2-16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3.3358512850903937E-2"/>
                  <c:y val="1.8774227023901316E-2"/>
                </c:manualLayout>
              </c:layout>
              <c:tx>
                <c:strRef>
                  <c:f>'TS2'!$A$20</c:f>
                  <c:strCache>
                    <c:ptCount val="1"/>
                    <c:pt idx="0">
                      <c:v>TS2-17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'TS2'!$A$21</c:f>
                  <c:strCache>
                    <c:ptCount val="1"/>
                    <c:pt idx="0">
                      <c:v>TS2-18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'TS2'!$A$22</c:f>
                  <c:strCache>
                    <c:ptCount val="1"/>
                    <c:pt idx="0">
                      <c:v>TS2-19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'TS2'!$A$23</c:f>
                  <c:strCache>
                    <c:ptCount val="1"/>
                    <c:pt idx="0">
                      <c:v>TS2-20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'TS2'!$A$24</c:f>
                  <c:strCache>
                    <c:ptCount val="1"/>
                    <c:pt idx="0">
                      <c:v>TS2-21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3.189252932486495E-2"/>
                  <c:y val="-1.7621535337562735E-2"/>
                </c:manualLayout>
              </c:layout>
              <c:tx>
                <c:strRef>
                  <c:f>'TS2'!$A$25</c:f>
                  <c:strCache>
                    <c:ptCount val="1"/>
                    <c:pt idx="0">
                      <c:v>TS2-22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6.4144166897722607E-2"/>
                  <c:y val="-5.4896145504080328E-3"/>
                </c:manualLayout>
              </c:layout>
              <c:tx>
                <c:strRef>
                  <c:f>'TS2'!$A$26</c:f>
                  <c:strCache>
                    <c:ptCount val="1"/>
                    <c:pt idx="0">
                      <c:v>TS2-23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5.9746216319605645E-2"/>
                  <c:y val="2.0796213821760504E-2"/>
                </c:manualLayout>
              </c:layout>
              <c:tx>
                <c:strRef>
                  <c:f>'TS2'!$A$27</c:f>
                  <c:strCache>
                    <c:ptCount val="1"/>
                    <c:pt idx="0">
                      <c:v>TS2-24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3.3358512850903951E-2"/>
                  <c:y val="2.0490686840257153E-2"/>
                </c:manualLayout>
              </c:layout>
              <c:tx>
                <c:strRef>
                  <c:f>'TS2'!$A$28</c:f>
                  <c:strCache>
                    <c:ptCount val="1"/>
                    <c:pt idx="0">
                      <c:v>TS2-25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'TS2'!$B$4:$B$28</c:f>
              <c:numCache>
                <c:formatCode>0.0</c:formatCode>
                <c:ptCount val="25"/>
                <c:pt idx="0">
                  <c:v>-200</c:v>
                </c:pt>
                <c:pt idx="1">
                  <c:v>0</c:v>
                </c:pt>
                <c:pt idx="2">
                  <c:v>200</c:v>
                </c:pt>
                <c:pt idx="3">
                  <c:v>-200</c:v>
                </c:pt>
                <c:pt idx="4">
                  <c:v>0</c:v>
                </c:pt>
                <c:pt idx="5">
                  <c:v>200</c:v>
                </c:pt>
                <c:pt idx="6">
                  <c:v>-200</c:v>
                </c:pt>
                <c:pt idx="7">
                  <c:v>3327.3</c:v>
                </c:pt>
                <c:pt idx="8">
                  <c:v>3327.3</c:v>
                </c:pt>
                <c:pt idx="9">
                  <c:v>0</c:v>
                </c:pt>
                <c:pt idx="10">
                  <c:v>-2872</c:v>
                </c:pt>
                <c:pt idx="11">
                  <c:v>-2872</c:v>
                </c:pt>
                <c:pt idx="12">
                  <c:v>-2872</c:v>
                </c:pt>
                <c:pt idx="13">
                  <c:v>200</c:v>
                </c:pt>
                <c:pt idx="14">
                  <c:v>7285</c:v>
                </c:pt>
                <c:pt idx="15">
                  <c:v>7285</c:v>
                </c:pt>
                <c:pt idx="16">
                  <c:v>7285</c:v>
                </c:pt>
                <c:pt idx="17">
                  <c:v>-2872</c:v>
                </c:pt>
                <c:pt idx="18">
                  <c:v>0</c:v>
                </c:pt>
                <c:pt idx="19">
                  <c:v>5594.48</c:v>
                </c:pt>
                <c:pt idx="20">
                  <c:v>5594.48</c:v>
                </c:pt>
                <c:pt idx="21">
                  <c:v>0</c:v>
                </c:pt>
                <c:pt idx="22">
                  <c:v>-183.94</c:v>
                </c:pt>
                <c:pt idx="23">
                  <c:v>-183.94</c:v>
                </c:pt>
                <c:pt idx="24">
                  <c:v>-2872</c:v>
                </c:pt>
              </c:numCache>
            </c:numRef>
          </c:xVal>
          <c:yVal>
            <c:numRef>
              <c:f>'TS2'!$C$4:$C$28</c:f>
              <c:numCache>
                <c:formatCode>0.0</c:formatCode>
                <c:ptCount val="25"/>
                <c:pt idx="0">
                  <c:v>5133</c:v>
                </c:pt>
                <c:pt idx="1">
                  <c:v>5133</c:v>
                </c:pt>
                <c:pt idx="2">
                  <c:v>5133</c:v>
                </c:pt>
                <c:pt idx="3">
                  <c:v>-7570</c:v>
                </c:pt>
                <c:pt idx="4">
                  <c:v>-7570</c:v>
                </c:pt>
                <c:pt idx="5">
                  <c:v>-7570</c:v>
                </c:pt>
                <c:pt idx="6">
                  <c:v>2800</c:v>
                </c:pt>
                <c:pt idx="7">
                  <c:v>2800</c:v>
                </c:pt>
                <c:pt idx="8">
                  <c:v>-326.10000000000002</c:v>
                </c:pt>
                <c:pt idx="9">
                  <c:v>0</c:v>
                </c:pt>
                <c:pt idx="10">
                  <c:v>200</c:v>
                </c:pt>
                <c:pt idx="11">
                  <c:v>0</c:v>
                </c:pt>
                <c:pt idx="12">
                  <c:v>-200</c:v>
                </c:pt>
                <c:pt idx="13">
                  <c:v>7570</c:v>
                </c:pt>
                <c:pt idx="14">
                  <c:v>200</c:v>
                </c:pt>
                <c:pt idx="15">
                  <c:v>0</c:v>
                </c:pt>
                <c:pt idx="16">
                  <c:v>-200</c:v>
                </c:pt>
                <c:pt idx="17">
                  <c:v>-2475.73</c:v>
                </c:pt>
                <c:pt idx="18">
                  <c:v>6540.7</c:v>
                </c:pt>
                <c:pt idx="19">
                  <c:v>6540.7</c:v>
                </c:pt>
                <c:pt idx="20">
                  <c:v>5388.63</c:v>
                </c:pt>
                <c:pt idx="21">
                  <c:v>5388.63</c:v>
                </c:pt>
                <c:pt idx="22">
                  <c:v>7570</c:v>
                </c:pt>
                <c:pt idx="23">
                  <c:v>0</c:v>
                </c:pt>
                <c:pt idx="24">
                  <c:v>10000</c:v>
                </c:pt>
              </c:numCache>
            </c:numRef>
          </c:yVal>
          <c:smooth val="0"/>
        </c:ser>
        <c:ser>
          <c:idx val="20"/>
          <c:order val="20"/>
          <c:spPr>
            <a:ln w="28575">
              <a:solidFill>
                <a:srgbClr val="002060"/>
              </a:solidFill>
            </a:ln>
          </c:spPr>
          <c:marker>
            <c:symbol val="circle"/>
            <c:size val="3"/>
            <c:spPr>
              <a:solidFill>
                <a:srgbClr val="002060"/>
              </a:solidFill>
            </c:spPr>
          </c:marker>
          <c:xVal>
            <c:numRef>
              <c:f>'TS2'!$B$32:$B$34</c:f>
              <c:numCache>
                <c:formatCode>0.00</c:formatCode>
                <c:ptCount val="3"/>
                <c:pt idx="0">
                  <c:v>-183.9</c:v>
                </c:pt>
                <c:pt idx="1">
                  <c:v>-202.6</c:v>
                </c:pt>
                <c:pt idx="2">
                  <c:v>-249.8</c:v>
                </c:pt>
              </c:numCache>
            </c:numRef>
          </c:xVal>
          <c:yVal>
            <c:numRef>
              <c:f>'TS2'!$C$32:$C$34</c:f>
              <c:numCache>
                <c:formatCode>0.00</c:formatCode>
                <c:ptCount val="3"/>
                <c:pt idx="0">
                  <c:v>202.6</c:v>
                </c:pt>
                <c:pt idx="1">
                  <c:v>136.6</c:v>
                </c:pt>
                <c:pt idx="2">
                  <c:v>184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545024"/>
        <c:axId val="160555392"/>
      </c:scatterChart>
      <c:valAx>
        <c:axId val="160545024"/>
        <c:scaling>
          <c:orientation val="minMax"/>
          <c:max val="15211.864406779659"/>
          <c:min val="-500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60555392"/>
        <c:crosses val="autoZero"/>
        <c:crossBetween val="midCat"/>
        <c:majorUnit val="5000"/>
      </c:valAx>
      <c:valAx>
        <c:axId val="160555392"/>
        <c:scaling>
          <c:orientation val="minMax"/>
          <c:max val="10000"/>
          <c:min val="-500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60545024"/>
        <c:crosses val="autoZero"/>
        <c:crossBetween val="midCat"/>
        <c:majorUnit val="5000"/>
      </c:valAx>
    </c:plotArea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LHO End-Y VEA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IAM</c:v>
          </c:tx>
          <c:spPr>
            <a:ln w="28575">
              <a:noFill/>
            </a:ln>
          </c:spPr>
          <c:dLbls>
            <c:dLbl>
              <c:idx val="0"/>
              <c:tx>
                <c:strRef>
                  <c:f>'All LHO End-Y Monuments List'!$A$3</c:f>
                  <c:strCache>
                    <c:ptCount val="1"/>
                    <c:pt idx="0">
                      <c:v>IAM-22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73224018002708E-2"/>
                  <c:y val="-2.9683735714980217E-2"/>
                </c:manualLayout>
              </c:layout>
              <c:tx>
                <c:strRef>
                  <c:f>'All LHO End-Y Monuments List'!$A$4</c:f>
                  <c:strCache>
                    <c:ptCount val="1"/>
                    <c:pt idx="0">
                      <c:v>IAM-23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583920187793439E-2"/>
                  <c:y val="-2.7740616160843987E-2"/>
                </c:manualLayout>
              </c:layout>
              <c:tx>
                <c:strRef>
                  <c:f>'All LHO End-Y Monuments List'!$A$5</c:f>
                  <c:strCache>
                    <c:ptCount val="1"/>
                    <c:pt idx="0">
                      <c:v>IAM-24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189553990610331E-2"/>
                  <c:y val="-2.3695308717478287E-2"/>
                </c:manualLayout>
              </c:layout>
              <c:tx>
                <c:strRef>
                  <c:f>'All LHO End-Y Monuments List'!$A$6</c:f>
                  <c:strCache>
                    <c:ptCount val="1"/>
                    <c:pt idx="0">
                      <c:v>IAM-25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386737089201882E-2"/>
                  <c:y val="-2.9763269882526828E-2"/>
                </c:manualLayout>
              </c:layout>
              <c:tx>
                <c:strRef>
                  <c:f>'All LHO End-Y Monuments List'!$A$7</c:f>
                  <c:strCache>
                    <c:ptCount val="1"/>
                    <c:pt idx="0">
                      <c:v>IAM-26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459507042253519E-2"/>
                  <c:y val="-2.9763269882526828E-2"/>
                </c:manualLayout>
              </c:layout>
              <c:tx>
                <c:strRef>
                  <c:f>'All LHO End-Y Monuments List'!$A$8</c:f>
                  <c:strCache>
                    <c:ptCount val="1"/>
                    <c:pt idx="0">
                      <c:v>IAM-27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8833684521829165E-2"/>
                  <c:y val="2.6871034324592934E-2"/>
                </c:manualLayout>
              </c:layout>
              <c:tx>
                <c:strRef>
                  <c:f>'All LHO End-Y Monuments List'!$A$9</c:f>
                  <c:strCache>
                    <c:ptCount val="1"/>
                    <c:pt idx="0">
                      <c:v>IAM-EY-B1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8375175594247879E-2"/>
                  <c:y val="-1.9650001274112591E-2"/>
                </c:manualLayout>
              </c:layout>
              <c:tx>
                <c:strRef>
                  <c:f>'All LHO End-Y Monuments List'!$A$10</c:f>
                  <c:strCache>
                    <c:ptCount val="1"/>
                    <c:pt idx="0">
                      <c:v>IAM-EY-T1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'All LHO LVEA Monuments List'!$A$12</c:f>
                  <c:strCache>
                    <c:ptCount val="1"/>
                    <c:pt idx="0">
                      <c:v>IAM-9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'All LHO LVEA Monuments List'!$A$13</c:f>
                  <c:strCache>
                    <c:ptCount val="1"/>
                    <c:pt idx="0">
                      <c:v>IAM-10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'All LHO LVEA Monuments List'!$A$14</c:f>
                  <c:strCache>
                    <c:ptCount val="1"/>
                    <c:pt idx="0">
                      <c:v>IAM-11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'All LHO LVEA Monuments List'!$A$15</c:f>
                  <c:strCache>
                    <c:ptCount val="1"/>
                    <c:pt idx="0">
                      <c:v>IAM-12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'All LHO End-Y Monuments List'!$B$3:$B$10</c:f>
              <c:numCache>
                <c:formatCode>0.0</c:formatCode>
                <c:ptCount val="8"/>
                <c:pt idx="0">
                  <c:v>3048</c:v>
                </c:pt>
                <c:pt idx="1">
                  <c:v>3046.9</c:v>
                </c:pt>
                <c:pt idx="2">
                  <c:v>200</c:v>
                </c:pt>
                <c:pt idx="3">
                  <c:v>3047</c:v>
                </c:pt>
                <c:pt idx="4">
                  <c:v>0</c:v>
                </c:pt>
                <c:pt idx="5">
                  <c:v>-200</c:v>
                </c:pt>
                <c:pt idx="6">
                  <c:v>3048</c:v>
                </c:pt>
                <c:pt idx="7">
                  <c:v>-199.4</c:v>
                </c:pt>
              </c:numCache>
            </c:numRef>
          </c:xVal>
          <c:yVal>
            <c:numRef>
              <c:f>'All LHO End-Y Monuments List'!$C$3:$C$10</c:f>
              <c:numCache>
                <c:formatCode>0.0</c:formatCode>
                <c:ptCount val="8"/>
                <c:pt idx="0">
                  <c:v>3776167.2</c:v>
                </c:pt>
                <c:pt idx="1">
                  <c:v>4002371.75</c:v>
                </c:pt>
                <c:pt idx="2">
                  <c:v>4002371.75</c:v>
                </c:pt>
                <c:pt idx="3">
                  <c:v>4008691.75</c:v>
                </c:pt>
                <c:pt idx="4">
                  <c:v>4008691.85</c:v>
                </c:pt>
                <c:pt idx="5">
                  <c:v>4008691.85</c:v>
                </c:pt>
                <c:pt idx="6">
                  <c:v>3993835</c:v>
                </c:pt>
                <c:pt idx="7">
                  <c:v>3993835</c:v>
                </c:pt>
              </c:numCache>
            </c:numRef>
          </c:yVal>
          <c:smooth val="0"/>
        </c:ser>
        <c:ser>
          <c:idx val="2"/>
          <c:order val="1"/>
          <c:tx>
            <c:v>BTVE</c:v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3.147007042253526E-2"/>
                  <c:y val="2.6871034324592934E-2"/>
                </c:manualLayout>
              </c:layout>
              <c:tx>
                <c:strRef>
                  <c:f>'All LHO End-Y Monuments List'!$A$2</c:f>
                  <c:strCache>
                    <c:ptCount val="1"/>
                    <c:pt idx="0">
                      <c:v>BTVE-4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'All LHO LVEA Monuments List'!$A$3</c:f>
                  <c:strCache>
                    <c:ptCount val="1"/>
                    <c:pt idx="0">
                      <c:v>BTVE-5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'All LHO End-Y Monuments List'!$B$2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'All LHO End-Y Monuments List'!$C$2</c:f>
              <c:numCache>
                <c:formatCode>0.0</c:formatCode>
                <c:ptCount val="1"/>
                <c:pt idx="0">
                  <c:v>3988503.6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654848"/>
        <c:axId val="160656768"/>
      </c:scatterChart>
      <c:valAx>
        <c:axId val="160654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60656768"/>
        <c:crossesAt val="-30000"/>
        <c:crossBetween val="midCat"/>
      </c:valAx>
      <c:valAx>
        <c:axId val="160656768"/>
        <c:scaling>
          <c:orientation val="minMax"/>
          <c:min val="398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60654848"/>
        <c:crossesAt val="-30000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6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6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zoomScale="10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126" cy="62809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0.35247</cdr:x>
      <cdr:y>0.19305</cdr:y>
    </cdr:from>
    <cdr:to>
      <cdr:x>0.50589</cdr:x>
      <cdr:y>0.23594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3053659" y="1213627"/>
          <a:ext cx="1329171" cy="269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/>
            <a:t>LVEA WALL</a:t>
          </a:r>
        </a:p>
      </cdr:txBody>
    </cdr:sp>
  </cdr:relSizeAnchor>
  <cdr:relSizeAnchor xmlns:cdr="http://schemas.openxmlformats.org/drawingml/2006/chartDrawing">
    <cdr:from>
      <cdr:x>0.60861</cdr:x>
      <cdr:y>0.66853</cdr:y>
    </cdr:from>
    <cdr:to>
      <cdr:x>0.65623</cdr:x>
      <cdr:y>0.90146</cdr:y>
    </cdr:to>
    <cdr:sp macro="" textlink="">
      <cdr:nvSpPr>
        <cdr:cNvPr id="23" name="TextBox 22"/>
        <cdr:cNvSpPr txBox="1"/>
      </cdr:nvSpPr>
      <cdr:spPr>
        <a:xfrm xmlns:a="http://schemas.openxmlformats.org/drawingml/2006/main" rot="5400000">
          <a:off x="4746909" y="4728573"/>
          <a:ext cx="1464314" cy="412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/>
            <a:t>LVEA WALL</a:t>
          </a:r>
        </a:p>
      </cdr:txBody>
    </cdr:sp>
  </cdr:relSizeAnchor>
  <cdr:relSizeAnchor xmlns:cdr="http://schemas.openxmlformats.org/drawingml/2006/chartDrawing">
    <cdr:from>
      <cdr:x>0.7065</cdr:x>
      <cdr:y>0.27554</cdr:y>
    </cdr:from>
    <cdr:to>
      <cdr:x>0.95507</cdr:x>
      <cdr:y>0.37303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120848" y="1732170"/>
          <a:ext cx="2153478" cy="61291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Note:</a:t>
          </a:r>
          <a:r>
            <a:rPr lang="en-US" sz="1100" baseline="0"/>
            <a:t> Relative locations of TS#1, TS#2 and LVEA walls are only approximate</a:t>
          </a:r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3126" cy="62809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0.90117</cdr:x>
      <cdr:y>0.65792</cdr:y>
    </cdr:from>
    <cdr:to>
      <cdr:x>0.94601</cdr:x>
      <cdr:y>0.89085</cdr:y>
    </cdr:to>
    <cdr:sp macro="" textlink="">
      <cdr:nvSpPr>
        <cdr:cNvPr id="3" name="TextBox 22"/>
        <cdr:cNvSpPr txBox="1"/>
      </cdr:nvSpPr>
      <cdr:spPr>
        <a:xfrm xmlns:a="http://schemas.openxmlformats.org/drawingml/2006/main" rot="5400000">
          <a:off x="7269660" y="4669586"/>
          <a:ext cx="1463022" cy="388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/>
            <a:t>LVEA WALL</a:t>
          </a:r>
        </a:p>
      </cdr:txBody>
    </cdr:sp>
  </cdr:relSizeAnchor>
  <cdr:relSizeAnchor xmlns:cdr="http://schemas.openxmlformats.org/drawingml/2006/chartDrawing">
    <cdr:from>
      <cdr:x>0.6107</cdr:x>
      <cdr:y>0.16544</cdr:y>
    </cdr:from>
    <cdr:to>
      <cdr:x>0.85927</cdr:x>
      <cdr:y>0.26293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290869" y="1040015"/>
          <a:ext cx="2153478" cy="61291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Note:</a:t>
          </a:r>
          <a:r>
            <a:rPr lang="en-US" sz="1100" baseline="0"/>
            <a:t> Relative locations of TS#1, TS#2 and LVEA walls are only approximate</a:t>
          </a:r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2358" cy="62900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yne/Desktop/D1200869-v8%20aLIGO%20LLO%20Monumen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LLO LVEA Plot"/>
      <sheetName val="LLO LVEA Plot - zoom in"/>
      <sheetName val="LLO LVEA monuments List "/>
      <sheetName val="TS1 Plot"/>
      <sheetName val="TS1"/>
      <sheetName val="TS2 Plot"/>
      <sheetName val="TS2"/>
      <sheetName val="LVEA interior wall"/>
      <sheetName val="TS structure"/>
    </sheetNames>
    <sheetDataSet>
      <sheetData sheetId="0"/>
      <sheetData sheetId="1" refreshError="1"/>
      <sheetData sheetId="2" refreshError="1"/>
      <sheetData sheetId="3"/>
      <sheetData sheetId="4" refreshError="1"/>
      <sheetData sheetId="5">
        <row r="13">
          <cell r="B13">
            <v>6726.5</v>
          </cell>
          <cell r="C13">
            <v>7168.4</v>
          </cell>
        </row>
      </sheetData>
      <sheetData sheetId="6" refreshError="1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igo.caltech.edu/docs/D/D960274-01.pdf" TargetMode="External"/><Relationship Id="rId1" Type="http://schemas.openxmlformats.org/officeDocument/2006/relationships/hyperlink" Target="http://www.ligo.caltech.edu/docs/D/D960273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11"/>
  <sheetViews>
    <sheetView tabSelected="1" zoomScale="85" zoomScaleNormal="85" workbookViewId="0">
      <selection activeCell="B17" sqref="B17"/>
    </sheetView>
  </sheetViews>
  <sheetFormatPr defaultRowHeight="14.4" x14ac:dyDescent="0.3"/>
  <cols>
    <col min="1" max="1" width="16.6640625" customWidth="1"/>
    <col min="2" max="2" width="110" customWidth="1"/>
  </cols>
  <sheetData>
    <row r="1" spans="1:2" s="7" customFormat="1" ht="25.8" x14ac:dyDescent="0.5">
      <c r="A1" s="7" t="s">
        <v>100</v>
      </c>
    </row>
    <row r="2" spans="1:2" x14ac:dyDescent="0.3">
      <c r="A2" t="s">
        <v>103</v>
      </c>
    </row>
    <row r="3" spans="1:2" ht="28.2" customHeight="1" x14ac:dyDescent="0.3">
      <c r="A3" s="27" t="s">
        <v>101</v>
      </c>
      <c r="B3" s="27"/>
    </row>
    <row r="4" spans="1:2" x14ac:dyDescent="0.3">
      <c r="A4" t="s">
        <v>102</v>
      </c>
    </row>
    <row r="6" spans="1:2" x14ac:dyDescent="0.3">
      <c r="A6" t="s">
        <v>54</v>
      </c>
    </row>
    <row r="7" spans="1:2" x14ac:dyDescent="0.3">
      <c r="A7" t="s">
        <v>64</v>
      </c>
      <c r="B7" t="s">
        <v>57</v>
      </c>
    </row>
    <row r="8" spans="1:2" x14ac:dyDescent="0.3">
      <c r="A8" t="s">
        <v>55</v>
      </c>
      <c r="B8" t="s">
        <v>65</v>
      </c>
    </row>
    <row r="9" spans="1:2" x14ac:dyDescent="0.3">
      <c r="A9" t="s">
        <v>56</v>
      </c>
      <c r="B9" t="s">
        <v>58</v>
      </c>
    </row>
    <row r="10" spans="1:2" x14ac:dyDescent="0.3">
      <c r="A10" t="s">
        <v>68</v>
      </c>
      <c r="B10" t="s">
        <v>69</v>
      </c>
    </row>
    <row r="11" spans="1:2" x14ac:dyDescent="0.3">
      <c r="A11" t="s">
        <v>70</v>
      </c>
      <c r="B11" t="s">
        <v>71</v>
      </c>
    </row>
  </sheetData>
  <mergeCells count="1">
    <mergeCell ref="A3:B3"/>
  </mergeCells>
  <pageMargins left="0.7" right="0.7" top="0.75" bottom="0.75" header="0.3" footer="0.3"/>
  <pageSetup scale="9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43"/>
  <sheetViews>
    <sheetView workbookViewId="0">
      <selection activeCell="J18" sqref="J18"/>
    </sheetView>
  </sheetViews>
  <sheetFormatPr defaultRowHeight="14.4" x14ac:dyDescent="0.3"/>
  <cols>
    <col min="4" max="4" width="16.109375" customWidth="1"/>
  </cols>
  <sheetData>
    <row r="1" spans="1:8" x14ac:dyDescent="0.3">
      <c r="A1" t="s">
        <v>164</v>
      </c>
    </row>
    <row r="2" spans="1:8" x14ac:dyDescent="0.3">
      <c r="E2" t="s">
        <v>165</v>
      </c>
      <c r="G2" t="s">
        <v>189</v>
      </c>
    </row>
    <row r="3" spans="1:8" x14ac:dyDescent="0.3">
      <c r="A3" t="s">
        <v>109</v>
      </c>
      <c r="B3" t="s">
        <v>1</v>
      </c>
      <c r="C3" t="s">
        <v>2</v>
      </c>
      <c r="E3" t="s">
        <v>1</v>
      </c>
      <c r="F3" t="s">
        <v>2</v>
      </c>
      <c r="G3" t="s">
        <v>1</v>
      </c>
      <c r="H3" t="s">
        <v>2</v>
      </c>
    </row>
    <row r="4" spans="1:8" x14ac:dyDescent="0.3">
      <c r="A4" t="s">
        <v>114</v>
      </c>
      <c r="B4">
        <f>-2082.8/2</f>
        <v>-1041.4000000000001</v>
      </c>
      <c r="C4">
        <f>2641.6/2</f>
        <v>1320.8</v>
      </c>
      <c r="D4" t="s">
        <v>131</v>
      </c>
      <c r="E4">
        <f>B4-18*12*25.5</f>
        <v>-6549.4</v>
      </c>
      <c r="F4">
        <f>C4-16*12*25.4</f>
        <v>-3555.9999999999991</v>
      </c>
      <c r="G4">
        <f>B4+18*12*25.4</f>
        <v>4445</v>
      </c>
      <c r="H4">
        <f>C4+16*12*25.4</f>
        <v>6197.5999999999995</v>
      </c>
    </row>
    <row r="5" spans="1:8" x14ac:dyDescent="0.3">
      <c r="A5" t="s">
        <v>115</v>
      </c>
      <c r="B5">
        <f>B4+495.3</f>
        <v>-546.10000000000014</v>
      </c>
      <c r="C5">
        <f>C4</f>
        <v>1320.8</v>
      </c>
      <c r="E5">
        <f t="shared" ref="E5:E43" si="0">B5-18*12*25.5</f>
        <v>-6054.1</v>
      </c>
      <c r="F5">
        <f t="shared" ref="F5:F43" si="1">C5-16*12*25.4</f>
        <v>-3555.9999999999991</v>
      </c>
      <c r="G5">
        <f t="shared" ref="G5:G43" si="2">B5+18*12*25.4</f>
        <v>4940.2999999999993</v>
      </c>
      <c r="H5">
        <f t="shared" ref="H5:H43" si="3">C5+16*12*25.4</f>
        <v>6197.5999999999995</v>
      </c>
    </row>
    <row r="6" spans="1:8" x14ac:dyDescent="0.3">
      <c r="A6" t="s">
        <v>116</v>
      </c>
      <c r="B6">
        <f>B5</f>
        <v>-546.10000000000014</v>
      </c>
      <c r="C6">
        <f>C5-495.3</f>
        <v>825.5</v>
      </c>
      <c r="E6">
        <f t="shared" si="0"/>
        <v>-6054.1</v>
      </c>
      <c r="F6">
        <f t="shared" si="1"/>
        <v>-4051.2999999999993</v>
      </c>
      <c r="G6">
        <f t="shared" si="2"/>
        <v>4940.2999999999993</v>
      </c>
      <c r="H6">
        <f t="shared" si="3"/>
        <v>5702.2999999999993</v>
      </c>
    </row>
    <row r="7" spans="1:8" x14ac:dyDescent="0.3">
      <c r="A7" t="s">
        <v>117</v>
      </c>
      <c r="B7">
        <f>B4</f>
        <v>-1041.4000000000001</v>
      </c>
      <c r="C7">
        <f>C6</f>
        <v>825.5</v>
      </c>
      <c r="E7">
        <f t="shared" si="0"/>
        <v>-6549.4</v>
      </c>
      <c r="F7">
        <f t="shared" si="1"/>
        <v>-4051.2999999999993</v>
      </c>
      <c r="G7">
        <f t="shared" si="2"/>
        <v>4445</v>
      </c>
      <c r="H7">
        <f t="shared" si="3"/>
        <v>5702.2999999999993</v>
      </c>
    </row>
    <row r="8" spans="1:8" x14ac:dyDescent="0.3">
      <c r="A8" t="s">
        <v>114</v>
      </c>
      <c r="B8">
        <f>B4</f>
        <v>-1041.4000000000001</v>
      </c>
      <c r="C8">
        <f>C4</f>
        <v>1320.8</v>
      </c>
      <c r="E8">
        <f t="shared" si="0"/>
        <v>-6549.4</v>
      </c>
      <c r="F8">
        <f t="shared" si="1"/>
        <v>-3555.9999999999991</v>
      </c>
      <c r="G8">
        <f t="shared" si="2"/>
        <v>4445</v>
      </c>
      <c r="H8">
        <f t="shared" si="3"/>
        <v>6197.5999999999995</v>
      </c>
    </row>
    <row r="9" spans="1:8" x14ac:dyDescent="0.3">
      <c r="A9" t="s">
        <v>114</v>
      </c>
      <c r="B9">
        <f>B4+2082.8-495.3</f>
        <v>546.10000000000014</v>
      </c>
      <c r="C9">
        <f>C4</f>
        <v>1320.8</v>
      </c>
      <c r="D9" t="s">
        <v>132</v>
      </c>
      <c r="E9">
        <f t="shared" si="0"/>
        <v>-4961.8999999999996</v>
      </c>
      <c r="F9">
        <f t="shared" si="1"/>
        <v>-3555.9999999999991</v>
      </c>
      <c r="G9">
        <f t="shared" si="2"/>
        <v>6032.5</v>
      </c>
      <c r="H9">
        <f t="shared" si="3"/>
        <v>6197.5999999999995</v>
      </c>
    </row>
    <row r="10" spans="1:8" x14ac:dyDescent="0.3">
      <c r="A10" t="s">
        <v>115</v>
      </c>
      <c r="B10">
        <f>B5+2082.8-495.3</f>
        <v>1041.4000000000001</v>
      </c>
      <c r="C10">
        <f>C5</f>
        <v>1320.8</v>
      </c>
      <c r="E10">
        <f t="shared" si="0"/>
        <v>-4466.6000000000004</v>
      </c>
      <c r="F10">
        <f t="shared" si="1"/>
        <v>-3555.9999999999991</v>
      </c>
      <c r="G10">
        <f t="shared" si="2"/>
        <v>6527.7999999999993</v>
      </c>
      <c r="H10">
        <f t="shared" si="3"/>
        <v>6197.5999999999995</v>
      </c>
    </row>
    <row r="11" spans="1:8" x14ac:dyDescent="0.3">
      <c r="A11" t="s">
        <v>116</v>
      </c>
      <c r="B11">
        <f>B6+2082.8-495.3</f>
        <v>1041.4000000000001</v>
      </c>
      <c r="C11">
        <f>C6</f>
        <v>825.5</v>
      </c>
      <c r="E11">
        <f t="shared" si="0"/>
        <v>-4466.6000000000004</v>
      </c>
      <c r="F11">
        <f t="shared" si="1"/>
        <v>-4051.2999999999993</v>
      </c>
      <c r="G11">
        <f t="shared" si="2"/>
        <v>6527.7999999999993</v>
      </c>
      <c r="H11">
        <f t="shared" si="3"/>
        <v>5702.2999999999993</v>
      </c>
    </row>
    <row r="12" spans="1:8" x14ac:dyDescent="0.3">
      <c r="A12" t="s">
        <v>117</v>
      </c>
      <c r="B12">
        <f>B7+2082.8-495.3</f>
        <v>546.10000000000014</v>
      </c>
      <c r="C12">
        <f>C7</f>
        <v>825.5</v>
      </c>
      <c r="E12">
        <f t="shared" si="0"/>
        <v>-4961.8999999999996</v>
      </c>
      <c r="F12">
        <f t="shared" si="1"/>
        <v>-4051.2999999999993</v>
      </c>
      <c r="G12">
        <f t="shared" si="2"/>
        <v>6032.5</v>
      </c>
      <c r="H12">
        <f t="shared" si="3"/>
        <v>5702.2999999999993</v>
      </c>
    </row>
    <row r="13" spans="1:8" x14ac:dyDescent="0.3">
      <c r="A13" t="s">
        <v>114</v>
      </c>
      <c r="B13">
        <f>B8+2082.8-495.3</f>
        <v>546.10000000000014</v>
      </c>
      <c r="C13">
        <f>C8</f>
        <v>1320.8</v>
      </c>
      <c r="E13">
        <f t="shared" si="0"/>
        <v>-4961.8999999999996</v>
      </c>
      <c r="F13">
        <f t="shared" si="1"/>
        <v>-3555.9999999999991</v>
      </c>
      <c r="G13">
        <f t="shared" si="2"/>
        <v>6032.5</v>
      </c>
      <c r="H13">
        <f t="shared" si="3"/>
        <v>6197.5999999999995</v>
      </c>
    </row>
    <row r="14" spans="1:8" x14ac:dyDescent="0.3">
      <c r="A14" t="s">
        <v>114</v>
      </c>
      <c r="B14">
        <f>B9</f>
        <v>546.10000000000014</v>
      </c>
      <c r="C14">
        <f>C4-2641.6+495.3</f>
        <v>-825.5</v>
      </c>
      <c r="D14" t="s">
        <v>133</v>
      </c>
      <c r="E14">
        <f t="shared" si="0"/>
        <v>-4961.8999999999996</v>
      </c>
      <c r="F14">
        <f t="shared" si="1"/>
        <v>-5702.2999999999993</v>
      </c>
      <c r="G14">
        <f t="shared" si="2"/>
        <v>6032.5</v>
      </c>
      <c r="H14">
        <f t="shared" si="3"/>
        <v>4051.2999999999993</v>
      </c>
    </row>
    <row r="15" spans="1:8" x14ac:dyDescent="0.3">
      <c r="A15" t="s">
        <v>115</v>
      </c>
      <c r="B15">
        <f>B10</f>
        <v>1041.4000000000001</v>
      </c>
      <c r="C15">
        <f>C5-2641.6+495.3</f>
        <v>-825.5</v>
      </c>
      <c r="E15">
        <f t="shared" si="0"/>
        <v>-4466.6000000000004</v>
      </c>
      <c r="F15">
        <f t="shared" si="1"/>
        <v>-5702.2999999999993</v>
      </c>
      <c r="G15">
        <f t="shared" si="2"/>
        <v>6527.7999999999993</v>
      </c>
      <c r="H15">
        <f t="shared" si="3"/>
        <v>4051.2999999999993</v>
      </c>
    </row>
    <row r="16" spans="1:8" x14ac:dyDescent="0.3">
      <c r="A16" t="s">
        <v>116</v>
      </c>
      <c r="B16">
        <f>B11</f>
        <v>1041.4000000000001</v>
      </c>
      <c r="C16">
        <f>C6-2641.6+495.3</f>
        <v>-1320.8</v>
      </c>
      <c r="E16">
        <f t="shared" si="0"/>
        <v>-4466.6000000000004</v>
      </c>
      <c r="F16">
        <f t="shared" si="1"/>
        <v>-6197.5999999999995</v>
      </c>
      <c r="G16">
        <f t="shared" si="2"/>
        <v>6527.7999999999993</v>
      </c>
      <c r="H16">
        <f t="shared" si="3"/>
        <v>3555.9999999999991</v>
      </c>
    </row>
    <row r="17" spans="1:8" x14ac:dyDescent="0.3">
      <c r="A17" t="s">
        <v>117</v>
      </c>
      <c r="B17">
        <f>B12</f>
        <v>546.10000000000014</v>
      </c>
      <c r="C17">
        <f>C7-2641.6+495.3</f>
        <v>-1320.8</v>
      </c>
      <c r="E17">
        <f t="shared" si="0"/>
        <v>-4961.8999999999996</v>
      </c>
      <c r="F17">
        <f t="shared" si="1"/>
        <v>-6197.5999999999995</v>
      </c>
      <c r="G17">
        <f t="shared" si="2"/>
        <v>6032.5</v>
      </c>
      <c r="H17">
        <f t="shared" si="3"/>
        <v>3555.9999999999991</v>
      </c>
    </row>
    <row r="18" spans="1:8" x14ac:dyDescent="0.3">
      <c r="A18" t="s">
        <v>114</v>
      </c>
      <c r="B18">
        <f>B13</f>
        <v>546.10000000000014</v>
      </c>
      <c r="C18">
        <f>C8-2641.6+495.3</f>
        <v>-825.5</v>
      </c>
      <c r="E18">
        <f t="shared" si="0"/>
        <v>-4961.8999999999996</v>
      </c>
      <c r="F18">
        <f t="shared" si="1"/>
        <v>-5702.2999999999993</v>
      </c>
      <c r="G18">
        <f t="shared" si="2"/>
        <v>6032.5</v>
      </c>
      <c r="H18">
        <f t="shared" si="3"/>
        <v>4051.2999999999993</v>
      </c>
    </row>
    <row r="19" spans="1:8" x14ac:dyDescent="0.3">
      <c r="A19" t="s">
        <v>114</v>
      </c>
      <c r="B19">
        <f>B4</f>
        <v>-1041.4000000000001</v>
      </c>
      <c r="C19">
        <f>C14</f>
        <v>-825.5</v>
      </c>
      <c r="D19" t="s">
        <v>134</v>
      </c>
      <c r="E19">
        <f t="shared" si="0"/>
        <v>-6549.4</v>
      </c>
      <c r="F19">
        <f t="shared" si="1"/>
        <v>-5702.2999999999993</v>
      </c>
      <c r="G19">
        <f t="shared" si="2"/>
        <v>4445</v>
      </c>
      <c r="H19">
        <f t="shared" si="3"/>
        <v>4051.2999999999993</v>
      </c>
    </row>
    <row r="20" spans="1:8" x14ac:dyDescent="0.3">
      <c r="A20" t="s">
        <v>115</v>
      </c>
      <c r="B20">
        <f>B5</f>
        <v>-546.10000000000014</v>
      </c>
      <c r="C20">
        <f>C15</f>
        <v>-825.5</v>
      </c>
      <c r="E20">
        <f t="shared" si="0"/>
        <v>-6054.1</v>
      </c>
      <c r="F20">
        <f t="shared" si="1"/>
        <v>-5702.2999999999993</v>
      </c>
      <c r="G20">
        <f t="shared" si="2"/>
        <v>4940.2999999999993</v>
      </c>
      <c r="H20">
        <f t="shared" si="3"/>
        <v>4051.2999999999993</v>
      </c>
    </row>
    <row r="21" spans="1:8" x14ac:dyDescent="0.3">
      <c r="A21" t="s">
        <v>116</v>
      </c>
      <c r="B21">
        <f>B6</f>
        <v>-546.10000000000014</v>
      </c>
      <c r="C21">
        <f>C16</f>
        <v>-1320.8</v>
      </c>
      <c r="E21">
        <f t="shared" si="0"/>
        <v>-6054.1</v>
      </c>
      <c r="F21">
        <f t="shared" si="1"/>
        <v>-6197.5999999999995</v>
      </c>
      <c r="G21">
        <f t="shared" si="2"/>
        <v>4940.2999999999993</v>
      </c>
      <c r="H21">
        <f t="shared" si="3"/>
        <v>3555.9999999999991</v>
      </c>
    </row>
    <row r="22" spans="1:8" x14ac:dyDescent="0.3">
      <c r="A22" t="s">
        <v>117</v>
      </c>
      <c r="B22">
        <f>B7</f>
        <v>-1041.4000000000001</v>
      </c>
      <c r="C22">
        <f>C17</f>
        <v>-1320.8</v>
      </c>
      <c r="E22">
        <f t="shared" si="0"/>
        <v>-6549.4</v>
      </c>
      <c r="F22">
        <f t="shared" si="1"/>
        <v>-6197.5999999999995</v>
      </c>
      <c r="G22">
        <f t="shared" si="2"/>
        <v>4445</v>
      </c>
      <c r="H22">
        <f t="shared" si="3"/>
        <v>3555.9999999999991</v>
      </c>
    </row>
    <row r="23" spans="1:8" x14ac:dyDescent="0.3">
      <c r="A23" t="s">
        <v>114</v>
      </c>
      <c r="B23">
        <f>B8</f>
        <v>-1041.4000000000001</v>
      </c>
      <c r="C23">
        <f>C18</f>
        <v>-825.5</v>
      </c>
      <c r="E23">
        <f t="shared" si="0"/>
        <v>-6549.4</v>
      </c>
      <c r="F23">
        <f t="shared" si="1"/>
        <v>-5702.2999999999993</v>
      </c>
      <c r="G23">
        <f t="shared" si="2"/>
        <v>4445</v>
      </c>
      <c r="H23">
        <f t="shared" si="3"/>
        <v>4051.2999999999993</v>
      </c>
    </row>
    <row r="24" spans="1:8" x14ac:dyDescent="0.3">
      <c r="A24" t="s">
        <v>114</v>
      </c>
      <c r="B24">
        <f>-1981.2/2</f>
        <v>-990.6</v>
      </c>
      <c r="C24">
        <f>2438.4/2</f>
        <v>1219.2</v>
      </c>
      <c r="D24" t="s">
        <v>135</v>
      </c>
      <c r="E24">
        <f t="shared" si="0"/>
        <v>-6498.6</v>
      </c>
      <c r="F24">
        <f t="shared" si="1"/>
        <v>-3657.5999999999995</v>
      </c>
      <c r="G24">
        <f t="shared" si="2"/>
        <v>4495.7999999999993</v>
      </c>
      <c r="H24">
        <f t="shared" si="3"/>
        <v>6095.9999999999991</v>
      </c>
    </row>
    <row r="25" spans="1:8" x14ac:dyDescent="0.3">
      <c r="A25" t="s">
        <v>115</v>
      </c>
      <c r="B25">
        <f>B24+304.8</f>
        <v>-685.8</v>
      </c>
      <c r="C25">
        <f>C24</f>
        <v>1219.2</v>
      </c>
      <c r="E25">
        <f t="shared" si="0"/>
        <v>-6193.8</v>
      </c>
      <c r="F25">
        <f t="shared" si="1"/>
        <v>-3657.5999999999995</v>
      </c>
      <c r="G25">
        <f t="shared" si="2"/>
        <v>4800.5999999999995</v>
      </c>
      <c r="H25">
        <f t="shared" si="3"/>
        <v>6095.9999999999991</v>
      </c>
    </row>
    <row r="26" spans="1:8" x14ac:dyDescent="0.3">
      <c r="A26" t="s">
        <v>116</v>
      </c>
      <c r="B26">
        <f>B25</f>
        <v>-685.8</v>
      </c>
      <c r="C26">
        <f>-2438.4/2</f>
        <v>-1219.2</v>
      </c>
      <c r="E26">
        <f t="shared" si="0"/>
        <v>-6193.8</v>
      </c>
      <c r="F26">
        <f t="shared" si="1"/>
        <v>-6095.9999999999991</v>
      </c>
      <c r="G26">
        <f t="shared" si="2"/>
        <v>4800.5999999999995</v>
      </c>
      <c r="H26">
        <f t="shared" si="3"/>
        <v>3657.5999999999995</v>
      </c>
    </row>
    <row r="27" spans="1:8" x14ac:dyDescent="0.3">
      <c r="A27" t="s">
        <v>117</v>
      </c>
      <c r="B27">
        <f>B24</f>
        <v>-990.6</v>
      </c>
      <c r="C27">
        <f>C26</f>
        <v>-1219.2</v>
      </c>
      <c r="E27">
        <f t="shared" si="0"/>
        <v>-6498.6</v>
      </c>
      <c r="F27">
        <f t="shared" si="1"/>
        <v>-6095.9999999999991</v>
      </c>
      <c r="G27">
        <f t="shared" si="2"/>
        <v>4495.7999999999993</v>
      </c>
      <c r="H27">
        <f t="shared" si="3"/>
        <v>3657.5999999999995</v>
      </c>
    </row>
    <row r="28" spans="1:8" x14ac:dyDescent="0.3">
      <c r="A28" t="s">
        <v>114</v>
      </c>
      <c r="B28">
        <f>B24</f>
        <v>-990.6</v>
      </c>
      <c r="C28">
        <f>C24</f>
        <v>1219.2</v>
      </c>
      <c r="E28">
        <f t="shared" si="0"/>
        <v>-6498.6</v>
      </c>
      <c r="F28">
        <f t="shared" si="1"/>
        <v>-3657.5999999999995</v>
      </c>
      <c r="G28">
        <f t="shared" si="2"/>
        <v>4495.7999999999993</v>
      </c>
      <c r="H28">
        <f t="shared" si="3"/>
        <v>6095.9999999999991</v>
      </c>
    </row>
    <row r="29" spans="1:8" x14ac:dyDescent="0.3">
      <c r="A29" t="s">
        <v>114</v>
      </c>
      <c r="B29">
        <f>B24+1981.2-304.8</f>
        <v>685.8</v>
      </c>
      <c r="C29">
        <f>C24</f>
        <v>1219.2</v>
      </c>
      <c r="D29" t="s">
        <v>136</v>
      </c>
      <c r="E29">
        <f t="shared" si="0"/>
        <v>-4822.2</v>
      </c>
      <c r="F29">
        <f t="shared" si="1"/>
        <v>-3657.5999999999995</v>
      </c>
      <c r="G29">
        <f t="shared" si="2"/>
        <v>6172.2</v>
      </c>
      <c r="H29">
        <f t="shared" si="3"/>
        <v>6095.9999999999991</v>
      </c>
    </row>
    <row r="30" spans="1:8" x14ac:dyDescent="0.3">
      <c r="A30" t="s">
        <v>115</v>
      </c>
      <c r="B30">
        <f>B25+1981.2-304.8</f>
        <v>990.60000000000014</v>
      </c>
      <c r="C30">
        <f>C25</f>
        <v>1219.2</v>
      </c>
      <c r="E30">
        <f t="shared" si="0"/>
        <v>-4517.3999999999996</v>
      </c>
      <c r="F30">
        <f t="shared" si="1"/>
        <v>-3657.5999999999995</v>
      </c>
      <c r="G30">
        <f t="shared" si="2"/>
        <v>6477</v>
      </c>
      <c r="H30">
        <f t="shared" si="3"/>
        <v>6095.9999999999991</v>
      </c>
    </row>
    <row r="31" spans="1:8" x14ac:dyDescent="0.3">
      <c r="A31" t="s">
        <v>116</v>
      </c>
      <c r="B31">
        <f>B26+1981.2-304.8</f>
        <v>990.60000000000014</v>
      </c>
      <c r="C31">
        <f>C26</f>
        <v>-1219.2</v>
      </c>
      <c r="E31">
        <f t="shared" si="0"/>
        <v>-4517.3999999999996</v>
      </c>
      <c r="F31">
        <f t="shared" si="1"/>
        <v>-6095.9999999999991</v>
      </c>
      <c r="G31">
        <f t="shared" si="2"/>
        <v>6477</v>
      </c>
      <c r="H31">
        <f t="shared" si="3"/>
        <v>3657.5999999999995</v>
      </c>
    </row>
    <row r="32" spans="1:8" x14ac:dyDescent="0.3">
      <c r="A32" t="s">
        <v>117</v>
      </c>
      <c r="B32">
        <f>B27+1981.2-304.8</f>
        <v>685.8</v>
      </c>
      <c r="C32">
        <f>C27</f>
        <v>-1219.2</v>
      </c>
      <c r="E32">
        <f t="shared" si="0"/>
        <v>-4822.2</v>
      </c>
      <c r="F32">
        <f t="shared" si="1"/>
        <v>-6095.9999999999991</v>
      </c>
      <c r="G32">
        <f t="shared" si="2"/>
        <v>6172.2</v>
      </c>
      <c r="H32">
        <f t="shared" si="3"/>
        <v>3657.5999999999995</v>
      </c>
    </row>
    <row r="33" spans="1:8" x14ac:dyDescent="0.3">
      <c r="A33" t="s">
        <v>114</v>
      </c>
      <c r="B33">
        <f>B28+1981.2-304.8</f>
        <v>685.8</v>
      </c>
      <c r="C33">
        <f>C28</f>
        <v>1219.2</v>
      </c>
      <c r="E33">
        <f t="shared" si="0"/>
        <v>-4822.2</v>
      </c>
      <c r="F33">
        <f t="shared" si="1"/>
        <v>-3657.5999999999995</v>
      </c>
      <c r="G33">
        <f t="shared" si="2"/>
        <v>6172.2</v>
      </c>
      <c r="H33">
        <f t="shared" si="3"/>
        <v>6095.9999999999991</v>
      </c>
    </row>
    <row r="34" spans="1:8" x14ac:dyDescent="0.3">
      <c r="A34" t="s">
        <v>114</v>
      </c>
      <c r="B34">
        <f>B25</f>
        <v>-685.8</v>
      </c>
      <c r="C34">
        <f>C25</f>
        <v>1219.2</v>
      </c>
      <c r="D34" t="s">
        <v>137</v>
      </c>
      <c r="E34">
        <f t="shared" si="0"/>
        <v>-6193.8</v>
      </c>
      <c r="F34">
        <f t="shared" si="1"/>
        <v>-3657.5999999999995</v>
      </c>
      <c r="G34">
        <f t="shared" si="2"/>
        <v>4800.5999999999995</v>
      </c>
      <c r="H34">
        <f t="shared" si="3"/>
        <v>6095.9999999999991</v>
      </c>
    </row>
    <row r="35" spans="1:8" x14ac:dyDescent="0.3">
      <c r="A35" t="s">
        <v>115</v>
      </c>
      <c r="B35">
        <f>B29</f>
        <v>685.8</v>
      </c>
      <c r="C35">
        <f>C29</f>
        <v>1219.2</v>
      </c>
      <c r="E35">
        <f t="shared" si="0"/>
        <v>-4822.2</v>
      </c>
      <c r="F35">
        <f t="shared" si="1"/>
        <v>-3657.5999999999995</v>
      </c>
      <c r="G35">
        <f t="shared" si="2"/>
        <v>6172.2</v>
      </c>
      <c r="H35">
        <f t="shared" si="3"/>
        <v>6095.9999999999991</v>
      </c>
    </row>
    <row r="36" spans="1:8" x14ac:dyDescent="0.3">
      <c r="A36" t="s">
        <v>116</v>
      </c>
      <c r="B36">
        <f>B35</f>
        <v>685.8</v>
      </c>
      <c r="C36">
        <f>C35-304.8</f>
        <v>914.40000000000009</v>
      </c>
      <c r="E36">
        <f t="shared" si="0"/>
        <v>-4822.2</v>
      </c>
      <c r="F36">
        <f t="shared" si="1"/>
        <v>-3962.3999999999992</v>
      </c>
      <c r="G36">
        <f t="shared" si="2"/>
        <v>6172.2</v>
      </c>
      <c r="H36">
        <f t="shared" si="3"/>
        <v>5791.1999999999989</v>
      </c>
    </row>
    <row r="37" spans="1:8" x14ac:dyDescent="0.3">
      <c r="A37" t="s">
        <v>117</v>
      </c>
      <c r="B37">
        <f>B34</f>
        <v>-685.8</v>
      </c>
      <c r="C37">
        <f>C36</f>
        <v>914.40000000000009</v>
      </c>
      <c r="E37">
        <f t="shared" si="0"/>
        <v>-6193.8</v>
      </c>
      <c r="F37">
        <f t="shared" si="1"/>
        <v>-3962.3999999999992</v>
      </c>
      <c r="G37">
        <f t="shared" si="2"/>
        <v>4800.5999999999995</v>
      </c>
      <c r="H37">
        <f t="shared" si="3"/>
        <v>5791.1999999999989</v>
      </c>
    </row>
    <row r="38" spans="1:8" x14ac:dyDescent="0.3">
      <c r="A38" t="s">
        <v>114</v>
      </c>
      <c r="B38">
        <f>B34</f>
        <v>-685.8</v>
      </c>
      <c r="C38">
        <f>C34</f>
        <v>1219.2</v>
      </c>
      <c r="E38">
        <f t="shared" si="0"/>
        <v>-6193.8</v>
      </c>
      <c r="F38">
        <f t="shared" si="1"/>
        <v>-3657.5999999999995</v>
      </c>
      <c r="G38">
        <f t="shared" si="2"/>
        <v>4800.5999999999995</v>
      </c>
      <c r="H38">
        <f t="shared" si="3"/>
        <v>6095.9999999999991</v>
      </c>
    </row>
    <row r="39" spans="1:8" x14ac:dyDescent="0.3">
      <c r="A39" t="s">
        <v>114</v>
      </c>
      <c r="B39">
        <f>B34</f>
        <v>-685.8</v>
      </c>
      <c r="C39">
        <f>C34-2438.4+304.8</f>
        <v>-914.40000000000009</v>
      </c>
      <c r="D39" t="s">
        <v>138</v>
      </c>
      <c r="E39">
        <f t="shared" si="0"/>
        <v>-6193.8</v>
      </c>
      <c r="F39">
        <f t="shared" si="1"/>
        <v>-5791.1999999999989</v>
      </c>
      <c r="G39">
        <f t="shared" si="2"/>
        <v>4800.5999999999995</v>
      </c>
      <c r="H39">
        <f t="shared" si="3"/>
        <v>3962.3999999999992</v>
      </c>
    </row>
    <row r="40" spans="1:8" x14ac:dyDescent="0.3">
      <c r="A40" t="s">
        <v>115</v>
      </c>
      <c r="B40">
        <f>B35</f>
        <v>685.8</v>
      </c>
      <c r="C40">
        <f>C35-2438.4+304.8</f>
        <v>-914.40000000000009</v>
      </c>
      <c r="E40">
        <f t="shared" si="0"/>
        <v>-4822.2</v>
      </c>
      <c r="F40">
        <f t="shared" si="1"/>
        <v>-5791.1999999999989</v>
      </c>
      <c r="G40">
        <f t="shared" si="2"/>
        <v>6172.2</v>
      </c>
      <c r="H40">
        <f t="shared" si="3"/>
        <v>3962.3999999999992</v>
      </c>
    </row>
    <row r="41" spans="1:8" x14ac:dyDescent="0.3">
      <c r="A41" t="s">
        <v>116</v>
      </c>
      <c r="B41">
        <f>B36</f>
        <v>685.8</v>
      </c>
      <c r="C41">
        <f>C36-2438.4+304.8</f>
        <v>-1219.2</v>
      </c>
      <c r="E41">
        <f t="shared" si="0"/>
        <v>-4822.2</v>
      </c>
      <c r="F41">
        <f t="shared" si="1"/>
        <v>-6095.9999999999991</v>
      </c>
      <c r="G41">
        <f t="shared" si="2"/>
        <v>6172.2</v>
      </c>
      <c r="H41">
        <f t="shared" si="3"/>
        <v>3657.5999999999995</v>
      </c>
    </row>
    <row r="42" spans="1:8" x14ac:dyDescent="0.3">
      <c r="A42" t="s">
        <v>117</v>
      </c>
      <c r="B42">
        <f>B37</f>
        <v>-685.8</v>
      </c>
      <c r="C42">
        <f>C37-2438.4+304.8</f>
        <v>-1219.2</v>
      </c>
      <c r="E42">
        <f t="shared" si="0"/>
        <v>-6193.8</v>
      </c>
      <c r="F42">
        <f t="shared" si="1"/>
        <v>-6095.9999999999991</v>
      </c>
      <c r="G42">
        <f t="shared" si="2"/>
        <v>4800.5999999999995</v>
      </c>
      <c r="H42">
        <f t="shared" si="3"/>
        <v>3657.5999999999995</v>
      </c>
    </row>
    <row r="43" spans="1:8" x14ac:dyDescent="0.3">
      <c r="A43" t="s">
        <v>114</v>
      </c>
      <c r="B43">
        <f>B38</f>
        <v>-685.8</v>
      </c>
      <c r="C43">
        <f>C38-2438.4+304.8</f>
        <v>-914.40000000000009</v>
      </c>
      <c r="E43">
        <f t="shared" si="0"/>
        <v>-6193.8</v>
      </c>
      <c r="F43">
        <f t="shared" si="1"/>
        <v>-5791.1999999999989</v>
      </c>
      <c r="G43">
        <f t="shared" si="2"/>
        <v>4800.5999999999995</v>
      </c>
      <c r="H43">
        <f t="shared" si="3"/>
        <v>3962.3999999999992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53"/>
  <sheetViews>
    <sheetView workbookViewId="0">
      <selection activeCell="J16" sqref="J16"/>
    </sheetView>
  </sheetViews>
  <sheetFormatPr defaultRowHeight="14.4" x14ac:dyDescent="0.3"/>
  <cols>
    <col min="1" max="1" width="10.88671875" customWidth="1"/>
    <col min="2" max="4" width="9.109375" style="4" customWidth="1"/>
  </cols>
  <sheetData>
    <row r="1" spans="1:5" x14ac:dyDescent="0.3">
      <c r="A1" s="15" t="s">
        <v>25</v>
      </c>
      <c r="B1" s="22" t="s">
        <v>1</v>
      </c>
      <c r="C1" s="22" t="s">
        <v>2</v>
      </c>
      <c r="D1" s="22" t="s">
        <v>29</v>
      </c>
      <c r="E1" s="15" t="s">
        <v>26</v>
      </c>
    </row>
    <row r="2" spans="1:5" x14ac:dyDescent="0.3">
      <c r="A2" s="15" t="s">
        <v>27</v>
      </c>
      <c r="B2" s="22">
        <v>0</v>
      </c>
      <c r="C2" s="22">
        <v>46000</v>
      </c>
      <c r="D2" s="22">
        <v>-1061.2</v>
      </c>
      <c r="E2" s="15"/>
    </row>
    <row r="3" spans="1:5" x14ac:dyDescent="0.3">
      <c r="A3" s="15" t="s">
        <v>28</v>
      </c>
      <c r="B3" s="22">
        <v>46000</v>
      </c>
      <c r="C3" s="22">
        <v>0</v>
      </c>
      <c r="D3" s="22">
        <v>-1061.2</v>
      </c>
      <c r="E3" s="15"/>
    </row>
    <row r="4" spans="1:5" x14ac:dyDescent="0.3">
      <c r="A4" s="15" t="s">
        <v>30</v>
      </c>
      <c r="B4" s="22">
        <v>2362.3000000000002</v>
      </c>
      <c r="C4" s="22">
        <v>-3251.2</v>
      </c>
      <c r="D4" s="22"/>
      <c r="E4" s="15"/>
    </row>
    <row r="5" spans="1:5" x14ac:dyDescent="0.3">
      <c r="A5" s="15" t="s">
        <v>31</v>
      </c>
      <c r="B5" s="22">
        <v>11543</v>
      </c>
      <c r="C5" s="22">
        <v>-3251.2</v>
      </c>
      <c r="D5" s="22"/>
      <c r="E5" s="15"/>
    </row>
    <row r="6" spans="1:5" x14ac:dyDescent="0.3">
      <c r="A6" s="15" t="s">
        <v>32</v>
      </c>
      <c r="B6" s="22">
        <v>213360</v>
      </c>
      <c r="C6" s="22">
        <v>-3251.2</v>
      </c>
      <c r="D6" s="22"/>
      <c r="E6" s="15"/>
    </row>
    <row r="7" spans="1:5" x14ac:dyDescent="0.3">
      <c r="A7" s="15" t="s">
        <v>33</v>
      </c>
      <c r="B7" s="22">
        <v>2362.3000000000002</v>
      </c>
      <c r="C7" s="22">
        <v>212.9</v>
      </c>
      <c r="D7" s="22"/>
      <c r="E7" s="15"/>
    </row>
    <row r="8" spans="1:5" x14ac:dyDescent="0.3">
      <c r="A8" s="15" t="s">
        <v>34</v>
      </c>
      <c r="B8" s="22">
        <v>11543.1</v>
      </c>
      <c r="C8" s="22">
        <v>-200</v>
      </c>
      <c r="D8" s="22"/>
      <c r="E8" s="15"/>
    </row>
    <row r="9" spans="1:5" x14ac:dyDescent="0.3">
      <c r="A9" s="15" t="s">
        <v>35</v>
      </c>
      <c r="B9" s="22">
        <v>-3251.2</v>
      </c>
      <c r="C9" s="22">
        <v>2362.1999999999998</v>
      </c>
      <c r="D9" s="22"/>
      <c r="E9" s="15"/>
    </row>
    <row r="10" spans="1:5" x14ac:dyDescent="0.3">
      <c r="A10" s="15" t="s">
        <v>36</v>
      </c>
      <c r="B10" s="22">
        <v>-200</v>
      </c>
      <c r="C10" s="22">
        <v>2362.1999999999998</v>
      </c>
      <c r="D10" s="22"/>
      <c r="E10" s="15"/>
    </row>
    <row r="11" spans="1:5" x14ac:dyDescent="0.3">
      <c r="A11" s="15" t="s">
        <v>37</v>
      </c>
      <c r="B11" s="22">
        <v>11543</v>
      </c>
      <c r="C11" s="22">
        <v>9060</v>
      </c>
      <c r="D11" s="22"/>
      <c r="E11" s="15"/>
    </row>
    <row r="12" spans="1:5" x14ac:dyDescent="0.3">
      <c r="A12" s="15" t="s">
        <v>38</v>
      </c>
      <c r="B12" s="22">
        <v>-3251.2</v>
      </c>
      <c r="C12" s="22">
        <v>11428</v>
      </c>
      <c r="D12" s="22"/>
      <c r="E12" s="15"/>
    </row>
    <row r="13" spans="1:5" x14ac:dyDescent="0.3">
      <c r="A13" s="15" t="s">
        <v>39</v>
      </c>
      <c r="B13" s="22">
        <v>200</v>
      </c>
      <c r="C13" s="22">
        <v>11428</v>
      </c>
      <c r="D13" s="22"/>
      <c r="E13" s="15"/>
    </row>
    <row r="14" spans="1:5" x14ac:dyDescent="0.3">
      <c r="A14" s="15" t="s">
        <v>40</v>
      </c>
      <c r="B14" s="22">
        <v>9163.1</v>
      </c>
      <c r="C14" s="22">
        <v>11428</v>
      </c>
      <c r="D14" s="22"/>
      <c r="E14" s="15"/>
    </row>
    <row r="15" spans="1:5" x14ac:dyDescent="0.3">
      <c r="A15" s="15" t="s">
        <v>41</v>
      </c>
      <c r="B15" s="22">
        <v>-3251.2</v>
      </c>
      <c r="C15" s="22">
        <v>213360</v>
      </c>
      <c r="D15" s="22"/>
      <c r="E15" s="15"/>
    </row>
    <row r="16" spans="1:5" x14ac:dyDescent="0.3">
      <c r="A16" s="15" t="s">
        <v>42</v>
      </c>
      <c r="B16" s="37">
        <v>2362.3000000000002</v>
      </c>
      <c r="C16" s="37">
        <v>44643.1</v>
      </c>
      <c r="D16" s="22">
        <v>-1854.2</v>
      </c>
      <c r="E16" s="15"/>
    </row>
    <row r="17" spans="1:5" x14ac:dyDescent="0.3">
      <c r="A17" s="15" t="s">
        <v>43</v>
      </c>
      <c r="B17" s="37">
        <v>9219.6</v>
      </c>
      <c r="C17" s="37">
        <v>31601.7</v>
      </c>
      <c r="D17" s="22">
        <v>-1855.5</v>
      </c>
      <c r="E17" s="15"/>
    </row>
    <row r="18" spans="1:5" x14ac:dyDescent="0.3">
      <c r="A18" s="15" t="s">
        <v>44</v>
      </c>
      <c r="B18" s="37">
        <v>-2362.1999999999998</v>
      </c>
      <c r="C18" s="37">
        <v>9219.6</v>
      </c>
      <c r="D18" s="22">
        <v>-1849.6</v>
      </c>
      <c r="E18" s="15"/>
    </row>
    <row r="19" spans="1:5" x14ac:dyDescent="0.3">
      <c r="A19" s="15" t="s">
        <v>45</v>
      </c>
      <c r="B19" s="37">
        <v>-22382.7</v>
      </c>
      <c r="C19" s="37">
        <v>2362.1999999999998</v>
      </c>
      <c r="D19" s="22">
        <v>-1855.2</v>
      </c>
      <c r="E19" s="15"/>
    </row>
    <row r="20" spans="1:5" x14ac:dyDescent="0.3">
      <c r="A20" s="15" t="s">
        <v>46</v>
      </c>
      <c r="B20" s="37">
        <v>-22382.7</v>
      </c>
      <c r="C20" s="37">
        <v>0</v>
      </c>
      <c r="D20" s="22">
        <v>-1852.2</v>
      </c>
      <c r="E20" s="15"/>
    </row>
    <row r="21" spans="1:5" x14ac:dyDescent="0.3">
      <c r="A21" s="15" t="s">
        <v>47</v>
      </c>
      <c r="B21" s="37">
        <v>2362.1999999999998</v>
      </c>
      <c r="C21" s="37">
        <v>2362.1999999999998</v>
      </c>
      <c r="D21" s="22">
        <v>-1850.4</v>
      </c>
      <c r="E21" s="15"/>
    </row>
    <row r="22" spans="1:5" x14ac:dyDescent="0.3">
      <c r="A22" s="15" t="s">
        <v>48</v>
      </c>
      <c r="B22" s="37">
        <v>0</v>
      </c>
      <c r="C22" s="37">
        <v>-22382.7</v>
      </c>
      <c r="D22" s="22">
        <v>-1858</v>
      </c>
      <c r="E22" s="15"/>
    </row>
    <row r="23" spans="1:5" x14ac:dyDescent="0.3">
      <c r="A23" s="15" t="s">
        <v>49</v>
      </c>
      <c r="B23" s="37">
        <v>2362.1</v>
      </c>
      <c r="C23" s="37">
        <v>-22382.7</v>
      </c>
      <c r="D23" s="22">
        <v>-1855.5</v>
      </c>
      <c r="E23" s="15"/>
    </row>
    <row r="24" spans="1:5" x14ac:dyDescent="0.3">
      <c r="A24" s="15" t="s">
        <v>50</v>
      </c>
      <c r="B24" s="37">
        <v>2362.1999999999998</v>
      </c>
      <c r="C24" s="37">
        <v>-2362.1999999999998</v>
      </c>
      <c r="D24" s="22">
        <v>-1858</v>
      </c>
      <c r="E24" s="15"/>
    </row>
    <row r="25" spans="1:5" x14ac:dyDescent="0.3">
      <c r="A25" s="15" t="s">
        <v>51</v>
      </c>
      <c r="B25" s="37">
        <v>9219.6</v>
      </c>
      <c r="C25" s="37">
        <v>-2362.1999999999998</v>
      </c>
      <c r="D25" s="22">
        <v>-1856.5</v>
      </c>
      <c r="E25" s="15"/>
    </row>
    <row r="26" spans="1:5" x14ac:dyDescent="0.3">
      <c r="A26" s="15" t="s">
        <v>52</v>
      </c>
      <c r="B26" s="37">
        <v>31601.1</v>
      </c>
      <c r="C26" s="37">
        <v>9219.6</v>
      </c>
      <c r="D26" s="22">
        <v>-1855.7</v>
      </c>
      <c r="E26" s="15"/>
    </row>
    <row r="27" spans="1:5" x14ac:dyDescent="0.3">
      <c r="A27" s="15" t="s">
        <v>53</v>
      </c>
      <c r="B27" s="37">
        <v>44642.6</v>
      </c>
      <c r="C27" s="37">
        <v>2362.1999999999998</v>
      </c>
      <c r="D27" s="22">
        <v>-1853.4</v>
      </c>
      <c r="E27" s="15"/>
    </row>
    <row r="28" spans="1:5" x14ac:dyDescent="0.3">
      <c r="A28" s="15" t="s">
        <v>3</v>
      </c>
      <c r="B28" s="22">
        <v>-2132.9</v>
      </c>
      <c r="C28" s="22">
        <v>11428</v>
      </c>
      <c r="D28" s="22"/>
      <c r="E28" s="15"/>
    </row>
    <row r="29" spans="1:5" x14ac:dyDescent="0.3">
      <c r="A29" s="15" t="s">
        <v>6</v>
      </c>
      <c r="B29" s="22">
        <v>-2133.6</v>
      </c>
      <c r="C29" s="22">
        <v>2362.1999999999998</v>
      </c>
      <c r="D29" s="22"/>
      <c r="E29" s="15"/>
    </row>
    <row r="30" spans="1:5" x14ac:dyDescent="0.3">
      <c r="A30" s="15" t="s">
        <v>7</v>
      </c>
      <c r="B30" s="22">
        <v>-2131.6</v>
      </c>
      <c r="C30" s="22">
        <v>38158.1</v>
      </c>
      <c r="D30" s="22"/>
      <c r="E30" s="15"/>
    </row>
    <row r="31" spans="1:5" x14ac:dyDescent="0.3">
      <c r="A31" s="15" t="s">
        <v>8</v>
      </c>
      <c r="B31" s="22"/>
      <c r="C31" s="22"/>
      <c r="D31" s="22"/>
      <c r="E31" s="15"/>
    </row>
    <row r="32" spans="1:5" x14ac:dyDescent="0.3">
      <c r="A32" s="15" t="s">
        <v>11</v>
      </c>
      <c r="B32" s="22">
        <v>-2133.6</v>
      </c>
      <c r="C32" s="22">
        <v>-1930.7</v>
      </c>
      <c r="D32" s="22"/>
      <c r="E32" s="15"/>
    </row>
    <row r="33" spans="1:5" x14ac:dyDescent="0.3">
      <c r="A33" s="15" t="s">
        <v>13</v>
      </c>
      <c r="B33" s="22">
        <v>11543</v>
      </c>
      <c r="C33" s="22">
        <v>-1930.7</v>
      </c>
      <c r="D33" s="22"/>
      <c r="E33" s="15"/>
    </row>
    <row r="34" spans="1:5" x14ac:dyDescent="0.3">
      <c r="A34" s="15" t="s">
        <v>14</v>
      </c>
      <c r="B34" s="22">
        <v>38155</v>
      </c>
      <c r="C34" s="22">
        <v>-1930.7</v>
      </c>
      <c r="D34" s="22"/>
      <c r="E34" s="15"/>
    </row>
    <row r="35" spans="1:5" x14ac:dyDescent="0.3">
      <c r="A35" s="15" t="s">
        <v>15</v>
      </c>
      <c r="B35" s="22"/>
      <c r="C35" s="22"/>
      <c r="D35" s="22"/>
      <c r="E35" s="15"/>
    </row>
    <row r="36" spans="1:5" x14ac:dyDescent="0.3">
      <c r="A36" s="15" t="s">
        <v>17</v>
      </c>
      <c r="B36" s="22">
        <v>11543</v>
      </c>
      <c r="C36" s="22">
        <v>11428</v>
      </c>
      <c r="D36" s="22"/>
      <c r="E36" s="15"/>
    </row>
    <row r="37" spans="1:5" x14ac:dyDescent="0.3">
      <c r="A37" s="15" t="s">
        <v>18</v>
      </c>
      <c r="B37" s="22">
        <v>27340.1</v>
      </c>
      <c r="C37" s="22">
        <v>11428</v>
      </c>
      <c r="D37" s="22"/>
      <c r="E37" s="15"/>
    </row>
    <row r="38" spans="1:5" x14ac:dyDescent="0.3">
      <c r="A38" s="15" t="s">
        <v>19</v>
      </c>
      <c r="B38" s="22">
        <v>11543</v>
      </c>
      <c r="C38" s="22">
        <v>27306.3</v>
      </c>
      <c r="D38" s="22"/>
      <c r="E38" s="15"/>
    </row>
    <row r="39" spans="1:5" x14ac:dyDescent="0.3">
      <c r="A39" s="15" t="s">
        <v>20</v>
      </c>
      <c r="B39" s="22">
        <v>-2132.1999999999998</v>
      </c>
      <c r="C39" s="22">
        <v>25171.9</v>
      </c>
      <c r="D39" s="22"/>
      <c r="E39" s="15"/>
    </row>
    <row r="40" spans="1:5" x14ac:dyDescent="0.3">
      <c r="A40" s="15" t="s">
        <v>21</v>
      </c>
      <c r="B40" s="22">
        <v>-2131.9</v>
      </c>
      <c r="C40" s="22">
        <v>31415.1</v>
      </c>
      <c r="D40" s="22"/>
      <c r="E40" s="15"/>
    </row>
    <row r="41" spans="1:5" x14ac:dyDescent="0.3">
      <c r="A41" s="15" t="s">
        <v>22</v>
      </c>
      <c r="B41" s="22">
        <v>1375.2</v>
      </c>
      <c r="C41" s="22">
        <v>-1930.7</v>
      </c>
      <c r="D41" s="22"/>
      <c r="E41" s="15"/>
    </row>
    <row r="42" spans="1:5" x14ac:dyDescent="0.3">
      <c r="A42" s="15" t="s">
        <v>23</v>
      </c>
      <c r="B42" s="22">
        <v>31426.7</v>
      </c>
      <c r="C42" s="22">
        <v>-1930.7</v>
      </c>
      <c r="D42" s="22"/>
      <c r="E42" s="15"/>
    </row>
    <row r="43" spans="1:5" x14ac:dyDescent="0.3">
      <c r="A43" s="15" t="s">
        <v>24</v>
      </c>
      <c r="B43" s="22">
        <v>33967.1</v>
      </c>
      <c r="C43" s="22">
        <v>-1930.7</v>
      </c>
      <c r="D43" s="22"/>
      <c r="E43" s="15"/>
    </row>
    <row r="44" spans="1:5" x14ac:dyDescent="0.3">
      <c r="A44" s="15" t="s">
        <v>59</v>
      </c>
      <c r="B44" s="22">
        <v>200</v>
      </c>
      <c r="C44" s="22">
        <v>38158.1</v>
      </c>
      <c r="D44" s="22"/>
      <c r="E44" s="15"/>
    </row>
    <row r="45" spans="1:5" x14ac:dyDescent="0.3">
      <c r="A45" s="38" t="s">
        <v>66</v>
      </c>
      <c r="B45" s="22">
        <v>0</v>
      </c>
      <c r="C45" s="22">
        <f>C44</f>
        <v>38158.1</v>
      </c>
      <c r="D45" s="22"/>
      <c r="E45" s="15"/>
    </row>
    <row r="46" spans="1:5" x14ac:dyDescent="0.3">
      <c r="A46" s="15" t="s">
        <v>92</v>
      </c>
      <c r="B46" s="22">
        <v>-200</v>
      </c>
      <c r="C46" s="22">
        <f>C45</f>
        <v>38158.1</v>
      </c>
      <c r="D46" s="22"/>
      <c r="E46" s="15"/>
    </row>
    <row r="47" spans="1:5" x14ac:dyDescent="0.3">
      <c r="A47" s="38" t="s">
        <v>93</v>
      </c>
      <c r="B47" s="22">
        <v>-2133.6</v>
      </c>
      <c r="C47" s="22">
        <v>-3830.7</v>
      </c>
      <c r="D47" s="22"/>
      <c r="E47" s="15"/>
    </row>
    <row r="48" spans="1:5" x14ac:dyDescent="0.3">
      <c r="A48" s="15" t="s">
        <v>94</v>
      </c>
      <c r="B48" s="22">
        <v>-2133.6</v>
      </c>
      <c r="C48" s="22">
        <v>-20122</v>
      </c>
      <c r="D48" s="22"/>
      <c r="E48" s="15"/>
    </row>
    <row r="49" spans="1:5" x14ac:dyDescent="0.3">
      <c r="A49" s="38" t="s">
        <v>95</v>
      </c>
      <c r="B49" s="22">
        <v>-2133.6</v>
      </c>
      <c r="C49" s="22">
        <v>-22692</v>
      </c>
      <c r="D49" s="22"/>
      <c r="E49" s="15"/>
    </row>
    <row r="50" spans="1:5" x14ac:dyDescent="0.3">
      <c r="A50" s="15" t="s">
        <v>96</v>
      </c>
      <c r="B50" s="22">
        <v>-3831</v>
      </c>
      <c r="C50" s="22">
        <v>-3050.7</v>
      </c>
      <c r="D50" s="22"/>
      <c r="E50" s="15"/>
    </row>
    <row r="51" spans="1:5" x14ac:dyDescent="0.3">
      <c r="A51" s="38" t="s">
        <v>97</v>
      </c>
      <c r="B51" s="22">
        <v>-20122</v>
      </c>
      <c r="C51" s="22">
        <v>-3050.7</v>
      </c>
      <c r="D51" s="22"/>
      <c r="E51" s="15"/>
    </row>
    <row r="52" spans="1:5" x14ac:dyDescent="0.3">
      <c r="A52" s="15" t="s">
        <v>98</v>
      </c>
      <c r="B52" s="22">
        <v>-22692</v>
      </c>
      <c r="C52" s="22">
        <v>-3050.7</v>
      </c>
      <c r="D52" s="22"/>
      <c r="E52" s="15"/>
    </row>
    <row r="53" spans="1:5" x14ac:dyDescent="0.3">
      <c r="A53" s="38" t="s">
        <v>99</v>
      </c>
      <c r="B53" s="22">
        <v>-2133.6</v>
      </c>
      <c r="C53" s="22">
        <v>-3050.7</v>
      </c>
      <c r="D53" s="22"/>
      <c r="E53" s="15"/>
    </row>
  </sheetData>
  <pageMargins left="0.7" right="0.7" top="0.75" bottom="0.75" header="0.3" footer="0.3"/>
  <pageSetup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A4" sqref="A4:C16"/>
    </sheetView>
  </sheetViews>
  <sheetFormatPr defaultRowHeight="14.4" x14ac:dyDescent="0.3"/>
  <cols>
    <col min="1" max="1" width="15.33203125" customWidth="1"/>
    <col min="4" max="4" width="13.77734375" customWidth="1"/>
    <col min="5" max="5" width="17.109375" customWidth="1"/>
  </cols>
  <sheetData>
    <row r="1" spans="1:7" ht="18" x14ac:dyDescent="0.35">
      <c r="A1" s="17" t="s">
        <v>142</v>
      </c>
    </row>
    <row r="2" spans="1:7" s="18" customFormat="1" ht="16.8" customHeight="1" x14ac:dyDescent="0.3">
      <c r="B2" s="28" t="s">
        <v>143</v>
      </c>
      <c r="C2" s="28"/>
      <c r="F2" s="29" t="s">
        <v>190</v>
      </c>
      <c r="G2" s="29"/>
    </row>
    <row r="3" spans="1:7" s="18" customFormat="1" x14ac:dyDescent="0.3">
      <c r="A3" s="19" t="s">
        <v>25</v>
      </c>
      <c r="B3" s="20" t="s">
        <v>112</v>
      </c>
      <c r="C3" s="20" t="s">
        <v>113</v>
      </c>
      <c r="D3" s="20" t="s">
        <v>144</v>
      </c>
      <c r="E3" s="21" t="s">
        <v>145</v>
      </c>
      <c r="F3" s="20" t="s">
        <v>112</v>
      </c>
      <c r="G3" s="20" t="s">
        <v>113</v>
      </c>
    </row>
    <row r="4" spans="1:7" x14ac:dyDescent="0.3">
      <c r="A4" s="15" t="s">
        <v>153</v>
      </c>
      <c r="B4" s="22">
        <v>-200</v>
      </c>
      <c r="C4" s="22">
        <v>5133</v>
      </c>
      <c r="D4" s="15" t="s">
        <v>163</v>
      </c>
      <c r="E4" s="15" t="s">
        <v>146</v>
      </c>
      <c r="F4" s="15">
        <f>B4+18*12*25.4</f>
        <v>5286.4</v>
      </c>
      <c r="G4" s="15">
        <f>C4+16*12*25.4</f>
        <v>10009.799999999999</v>
      </c>
    </row>
    <row r="5" spans="1:7" x14ac:dyDescent="0.3">
      <c r="A5" s="15" t="s">
        <v>154</v>
      </c>
      <c r="B5" s="22">
        <v>0</v>
      </c>
      <c r="C5" s="22">
        <v>5133</v>
      </c>
      <c r="D5" s="15" t="s">
        <v>163</v>
      </c>
      <c r="E5" s="15" t="s">
        <v>146</v>
      </c>
      <c r="F5" s="15">
        <f t="shared" ref="F5:F16" si="0">B5+18*12*25.4</f>
        <v>5486.4</v>
      </c>
      <c r="G5" s="15">
        <f t="shared" ref="G5:G16" si="1">C5+16*12*25.4</f>
        <v>10009.799999999999</v>
      </c>
    </row>
    <row r="6" spans="1:7" x14ac:dyDescent="0.3">
      <c r="A6" s="15" t="s">
        <v>155</v>
      </c>
      <c r="B6" s="22">
        <v>200</v>
      </c>
      <c r="C6" s="22">
        <v>5133</v>
      </c>
      <c r="D6" s="15" t="s">
        <v>163</v>
      </c>
      <c r="E6" s="15" t="s">
        <v>146</v>
      </c>
      <c r="F6" s="15">
        <f t="shared" si="0"/>
        <v>5686.4</v>
      </c>
      <c r="G6" s="15">
        <f t="shared" si="1"/>
        <v>10009.799999999999</v>
      </c>
    </row>
    <row r="7" spans="1:7" x14ac:dyDescent="0.3">
      <c r="A7" s="15" t="s">
        <v>156</v>
      </c>
      <c r="B7" s="22">
        <v>-200</v>
      </c>
      <c r="C7" s="22">
        <v>-7570</v>
      </c>
      <c r="D7" s="15" t="s">
        <v>163</v>
      </c>
      <c r="E7" s="15" t="s">
        <v>146</v>
      </c>
      <c r="F7" s="15">
        <f t="shared" si="0"/>
        <v>5286.4</v>
      </c>
      <c r="G7" s="15">
        <f t="shared" si="1"/>
        <v>-2693.2000000000007</v>
      </c>
    </row>
    <row r="8" spans="1:7" x14ac:dyDescent="0.3">
      <c r="A8" s="15" t="s">
        <v>157</v>
      </c>
      <c r="B8" s="22">
        <v>0</v>
      </c>
      <c r="C8" s="22">
        <v>-7570</v>
      </c>
      <c r="D8" s="15" t="s">
        <v>163</v>
      </c>
      <c r="E8" s="15" t="s">
        <v>146</v>
      </c>
      <c r="F8" s="15">
        <f t="shared" si="0"/>
        <v>5486.4</v>
      </c>
      <c r="G8" s="15">
        <f t="shared" si="1"/>
        <v>-2693.2000000000007</v>
      </c>
    </row>
    <row r="9" spans="1:7" x14ac:dyDescent="0.3">
      <c r="A9" s="15" t="s">
        <v>158</v>
      </c>
      <c r="B9" s="22">
        <v>200</v>
      </c>
      <c r="C9" s="22">
        <v>-7570</v>
      </c>
      <c r="D9" s="15" t="s">
        <v>163</v>
      </c>
      <c r="E9" s="15" t="s">
        <v>146</v>
      </c>
      <c r="F9" s="15">
        <f t="shared" si="0"/>
        <v>5686.4</v>
      </c>
      <c r="G9" s="15">
        <f t="shared" si="1"/>
        <v>-2693.2000000000007</v>
      </c>
    </row>
    <row r="10" spans="1:7" x14ac:dyDescent="0.3">
      <c r="A10" s="15" t="s">
        <v>159</v>
      </c>
      <c r="B10" s="22">
        <v>0</v>
      </c>
      <c r="C10" s="22">
        <v>0</v>
      </c>
      <c r="D10" s="15" t="s">
        <v>163</v>
      </c>
      <c r="E10" s="15" t="s">
        <v>146</v>
      </c>
      <c r="F10" s="15">
        <f t="shared" si="0"/>
        <v>5486.4</v>
      </c>
      <c r="G10" s="15">
        <f t="shared" si="1"/>
        <v>4876.7999999999993</v>
      </c>
    </row>
    <row r="11" spans="1:7" x14ac:dyDescent="0.3">
      <c r="A11" s="15" t="s">
        <v>160</v>
      </c>
      <c r="B11" s="22">
        <v>-7289</v>
      </c>
      <c r="C11" s="22">
        <v>200</v>
      </c>
      <c r="D11" s="15" t="s">
        <v>163</v>
      </c>
      <c r="E11" s="15" t="s">
        <v>146</v>
      </c>
      <c r="F11" s="15">
        <f t="shared" si="0"/>
        <v>-1802.6000000000004</v>
      </c>
      <c r="G11" s="15">
        <f t="shared" si="1"/>
        <v>5076.7999999999993</v>
      </c>
    </row>
    <row r="12" spans="1:7" x14ac:dyDescent="0.3">
      <c r="A12" s="15" t="s">
        <v>161</v>
      </c>
      <c r="B12" s="22">
        <v>-7289</v>
      </c>
      <c r="C12" s="22">
        <v>0</v>
      </c>
      <c r="D12" s="15" t="s">
        <v>163</v>
      </c>
      <c r="E12" s="15" t="s">
        <v>146</v>
      </c>
      <c r="F12" s="15">
        <f t="shared" si="0"/>
        <v>-1802.6000000000004</v>
      </c>
      <c r="G12" s="15">
        <f t="shared" si="1"/>
        <v>4876.7999999999993</v>
      </c>
    </row>
    <row r="13" spans="1:7" x14ac:dyDescent="0.3">
      <c r="A13" s="15" t="s">
        <v>162</v>
      </c>
      <c r="B13" s="22">
        <v>-7289</v>
      </c>
      <c r="C13" s="22">
        <v>-200</v>
      </c>
      <c r="D13" s="15" t="s">
        <v>163</v>
      </c>
      <c r="E13" s="15" t="s">
        <v>146</v>
      </c>
      <c r="F13" s="15">
        <f t="shared" si="0"/>
        <v>-1802.6000000000004</v>
      </c>
      <c r="G13" s="15">
        <f t="shared" si="1"/>
        <v>4676.7999999999993</v>
      </c>
    </row>
    <row r="14" spans="1:7" x14ac:dyDescent="0.3">
      <c r="A14" s="15" t="s">
        <v>147</v>
      </c>
      <c r="B14" s="22">
        <v>2872</v>
      </c>
      <c r="C14" s="22">
        <v>200</v>
      </c>
      <c r="D14" s="15" t="s">
        <v>163</v>
      </c>
      <c r="E14" s="15" t="s">
        <v>146</v>
      </c>
      <c r="F14" s="15">
        <f t="shared" si="0"/>
        <v>8358.4</v>
      </c>
      <c r="G14" s="15">
        <f t="shared" si="1"/>
        <v>5076.7999999999993</v>
      </c>
    </row>
    <row r="15" spans="1:7" x14ac:dyDescent="0.3">
      <c r="A15" s="15" t="s">
        <v>148</v>
      </c>
      <c r="B15" s="22">
        <v>2872</v>
      </c>
      <c r="C15" s="22">
        <v>0</v>
      </c>
      <c r="D15" s="15" t="s">
        <v>163</v>
      </c>
      <c r="E15" s="15" t="s">
        <v>146</v>
      </c>
      <c r="F15" s="15">
        <f t="shared" si="0"/>
        <v>8358.4</v>
      </c>
      <c r="G15" s="15">
        <f t="shared" si="1"/>
        <v>4876.7999999999993</v>
      </c>
    </row>
    <row r="16" spans="1:7" x14ac:dyDescent="0.3">
      <c r="A16" s="15" t="s">
        <v>149</v>
      </c>
      <c r="B16" s="22">
        <v>2872</v>
      </c>
      <c r="C16" s="22">
        <v>-200</v>
      </c>
      <c r="D16" s="15" t="s">
        <v>163</v>
      </c>
      <c r="E16" s="15" t="s">
        <v>146</v>
      </c>
      <c r="F16" s="15">
        <f t="shared" si="0"/>
        <v>8358.4</v>
      </c>
      <c r="G16" s="15">
        <f t="shared" si="1"/>
        <v>4676.7999999999993</v>
      </c>
    </row>
    <row r="17" spans="1:7" x14ac:dyDescent="0.3">
      <c r="A17" s="16"/>
      <c r="B17" s="22"/>
      <c r="C17" s="22"/>
      <c r="D17" s="15"/>
      <c r="E17" s="15"/>
      <c r="F17" s="15"/>
      <c r="G17" s="15"/>
    </row>
    <row r="18" spans="1:7" x14ac:dyDescent="0.3">
      <c r="A18" s="16"/>
      <c r="B18" s="22"/>
      <c r="C18" s="22"/>
      <c r="D18" s="15"/>
      <c r="E18" s="15"/>
      <c r="F18" s="15"/>
      <c r="G18" s="15"/>
    </row>
    <row r="19" spans="1:7" x14ac:dyDescent="0.3">
      <c r="A19" s="16"/>
      <c r="B19" s="22"/>
      <c r="C19" s="22"/>
      <c r="D19" s="15"/>
      <c r="E19" s="15"/>
      <c r="F19" s="15"/>
      <c r="G19" s="15"/>
    </row>
    <row r="20" spans="1:7" x14ac:dyDescent="0.3">
      <c r="A20" s="15"/>
      <c r="B20" s="22"/>
      <c r="C20" s="22"/>
      <c r="D20" s="15"/>
      <c r="E20" s="15"/>
      <c r="F20" s="15"/>
      <c r="G20" s="15"/>
    </row>
    <row r="21" spans="1:7" x14ac:dyDescent="0.3">
      <c r="A21" s="15"/>
      <c r="B21" s="22"/>
      <c r="C21" s="22"/>
      <c r="D21" s="15"/>
      <c r="E21" s="15"/>
      <c r="F21" s="15"/>
      <c r="G21" s="15"/>
    </row>
    <row r="22" spans="1:7" x14ac:dyDescent="0.3">
      <c r="A22" s="15"/>
      <c r="B22" s="22"/>
      <c r="C22" s="22"/>
      <c r="D22" s="15"/>
      <c r="E22" s="15"/>
      <c r="F22" s="15"/>
      <c r="G22" s="15"/>
    </row>
    <row r="23" spans="1:7" x14ac:dyDescent="0.3">
      <c r="A23" s="15"/>
      <c r="B23" s="22"/>
      <c r="C23" s="22"/>
      <c r="D23" s="15"/>
      <c r="E23" s="15"/>
      <c r="F23" s="15"/>
      <c r="G23" s="15"/>
    </row>
    <row r="24" spans="1:7" x14ac:dyDescent="0.3">
      <c r="A24" s="15"/>
      <c r="B24" s="22"/>
      <c r="C24" s="22"/>
      <c r="D24" s="15"/>
      <c r="E24" s="15"/>
      <c r="F24" s="15"/>
      <c r="G24" s="15"/>
    </row>
    <row r="25" spans="1:7" x14ac:dyDescent="0.3">
      <c r="B25" s="4"/>
      <c r="C25" s="4"/>
    </row>
    <row r="26" spans="1:7" x14ac:dyDescent="0.3">
      <c r="A26" s="15" t="s">
        <v>150</v>
      </c>
      <c r="B26" s="23"/>
      <c r="C26" s="23"/>
    </row>
    <row r="27" spans="1:7" x14ac:dyDescent="0.3">
      <c r="A27" s="15" t="s">
        <v>151</v>
      </c>
      <c r="B27" s="23"/>
      <c r="C27" s="23"/>
    </row>
  </sheetData>
  <mergeCells count="2">
    <mergeCell ref="B2:C2"/>
    <mergeCell ref="F2:G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C28" sqref="C28"/>
    </sheetView>
  </sheetViews>
  <sheetFormatPr defaultRowHeight="14.4" x14ac:dyDescent="0.3"/>
  <cols>
    <col min="1" max="1" width="11.44140625" customWidth="1"/>
    <col min="4" max="4" width="12.5546875" customWidth="1"/>
    <col min="5" max="5" width="33.21875" customWidth="1"/>
  </cols>
  <sheetData>
    <row r="1" spans="1:7" ht="18" x14ac:dyDescent="0.35">
      <c r="A1" s="17" t="s">
        <v>166</v>
      </c>
    </row>
    <row r="2" spans="1:7" s="18" customFormat="1" ht="21.6" customHeight="1" x14ac:dyDescent="0.3">
      <c r="B2" s="28" t="s">
        <v>143</v>
      </c>
      <c r="C2" s="28"/>
      <c r="F2" s="29" t="s">
        <v>185</v>
      </c>
      <c r="G2" s="29"/>
    </row>
    <row r="3" spans="1:7" s="18" customFormat="1" x14ac:dyDescent="0.3">
      <c r="A3" s="19" t="s">
        <v>25</v>
      </c>
      <c r="B3" s="20" t="s">
        <v>112</v>
      </c>
      <c r="C3" s="20" t="s">
        <v>113</v>
      </c>
      <c r="D3" s="20" t="s">
        <v>144</v>
      </c>
      <c r="E3" s="20" t="s">
        <v>145</v>
      </c>
      <c r="F3" s="20" t="s">
        <v>112</v>
      </c>
      <c r="G3" s="20" t="s">
        <v>113</v>
      </c>
    </row>
    <row r="4" spans="1:7" x14ac:dyDescent="0.3">
      <c r="A4" s="15" t="s">
        <v>167</v>
      </c>
      <c r="B4" s="22">
        <v>-200</v>
      </c>
      <c r="C4" s="22">
        <v>5133</v>
      </c>
      <c r="D4" s="15" t="s">
        <v>163</v>
      </c>
      <c r="E4" s="24" t="s">
        <v>184</v>
      </c>
      <c r="F4" s="15">
        <f>B4-18*12*25.4</f>
        <v>-5686.4</v>
      </c>
      <c r="G4" s="15">
        <f>C4-16*12*25.4</f>
        <v>256.20000000000073</v>
      </c>
    </row>
    <row r="5" spans="1:7" x14ac:dyDescent="0.3">
      <c r="A5" s="15" t="s">
        <v>168</v>
      </c>
      <c r="B5" s="22">
        <v>0</v>
      </c>
      <c r="C5" s="22">
        <v>5133</v>
      </c>
      <c r="D5" s="15" t="s">
        <v>163</v>
      </c>
      <c r="E5" s="24" t="s">
        <v>184</v>
      </c>
      <c r="F5" s="15">
        <f t="shared" ref="F5:F20" si="0">B5-18*12*25.4</f>
        <v>-5486.4</v>
      </c>
      <c r="G5" s="15">
        <f t="shared" ref="G5:G20" si="1">C5-16*12*25.4</f>
        <v>256.20000000000073</v>
      </c>
    </row>
    <row r="6" spans="1:7" x14ac:dyDescent="0.3">
      <c r="A6" s="15" t="s">
        <v>169</v>
      </c>
      <c r="B6" s="22">
        <v>200</v>
      </c>
      <c r="C6" s="22">
        <v>5133</v>
      </c>
      <c r="D6" s="15" t="s">
        <v>163</v>
      </c>
      <c r="E6" s="24" t="s">
        <v>184</v>
      </c>
      <c r="F6" s="15">
        <f t="shared" si="0"/>
        <v>-5286.4</v>
      </c>
      <c r="G6" s="15">
        <f t="shared" si="1"/>
        <v>256.20000000000073</v>
      </c>
    </row>
    <row r="7" spans="1:7" x14ac:dyDescent="0.3">
      <c r="A7" s="15" t="s">
        <v>170</v>
      </c>
      <c r="B7" s="22">
        <v>-200</v>
      </c>
      <c r="C7" s="22">
        <v>-7570</v>
      </c>
      <c r="D7" s="15" t="s">
        <v>163</v>
      </c>
      <c r="E7" s="24" t="s">
        <v>184</v>
      </c>
      <c r="F7" s="15">
        <f t="shared" si="0"/>
        <v>-5686.4</v>
      </c>
      <c r="G7" s="15">
        <f t="shared" si="1"/>
        <v>-12446.8</v>
      </c>
    </row>
    <row r="8" spans="1:7" x14ac:dyDescent="0.3">
      <c r="A8" s="15" t="s">
        <v>171</v>
      </c>
      <c r="B8" s="22">
        <v>0</v>
      </c>
      <c r="C8" s="22">
        <v>-7570</v>
      </c>
      <c r="D8" s="15" t="s">
        <v>163</v>
      </c>
      <c r="E8" s="24" t="s">
        <v>184</v>
      </c>
      <c r="F8" s="15">
        <f t="shared" si="0"/>
        <v>-5486.4</v>
      </c>
      <c r="G8" s="15">
        <f t="shared" si="1"/>
        <v>-12446.8</v>
      </c>
    </row>
    <row r="9" spans="1:7" x14ac:dyDescent="0.3">
      <c r="A9" s="15" t="s">
        <v>172</v>
      </c>
      <c r="B9" s="22">
        <v>200</v>
      </c>
      <c r="C9" s="22">
        <v>-7570</v>
      </c>
      <c r="D9" s="15" t="s">
        <v>163</v>
      </c>
      <c r="E9" s="24" t="s">
        <v>184</v>
      </c>
      <c r="F9" s="15">
        <f t="shared" si="0"/>
        <v>-5286.4</v>
      </c>
      <c r="G9" s="15">
        <f t="shared" si="1"/>
        <v>-12446.8</v>
      </c>
    </row>
    <row r="10" spans="1:7" x14ac:dyDescent="0.3">
      <c r="A10" s="15" t="s">
        <v>180</v>
      </c>
      <c r="B10" s="22">
        <v>-200</v>
      </c>
      <c r="C10" s="22">
        <v>2800</v>
      </c>
      <c r="D10" s="15" t="s">
        <v>163</v>
      </c>
      <c r="E10" s="24" t="s">
        <v>184</v>
      </c>
      <c r="F10" s="15">
        <f t="shared" si="0"/>
        <v>-5686.4</v>
      </c>
      <c r="G10" s="15">
        <f t="shared" si="1"/>
        <v>-2076.7999999999993</v>
      </c>
    </row>
    <row r="11" spans="1:7" x14ac:dyDescent="0.3">
      <c r="A11" s="15" t="s">
        <v>181</v>
      </c>
      <c r="B11" s="22">
        <v>3327.3</v>
      </c>
      <c r="C11" s="22">
        <v>2800</v>
      </c>
      <c r="D11" s="15" t="s">
        <v>163</v>
      </c>
      <c r="E11" s="24" t="s">
        <v>184</v>
      </c>
      <c r="F11" s="15">
        <f t="shared" si="0"/>
        <v>-2159.0999999999995</v>
      </c>
      <c r="G11" s="15">
        <f t="shared" si="1"/>
        <v>-2076.7999999999993</v>
      </c>
    </row>
    <row r="12" spans="1:7" x14ac:dyDescent="0.3">
      <c r="A12" s="15" t="s">
        <v>182</v>
      </c>
      <c r="B12" s="22">
        <v>3327.3</v>
      </c>
      <c r="C12" s="22">
        <v>-326.10000000000002</v>
      </c>
      <c r="D12" s="15" t="s">
        <v>163</v>
      </c>
      <c r="E12" s="24" t="s">
        <v>184</v>
      </c>
      <c r="F12" s="15">
        <f t="shared" si="0"/>
        <v>-2159.0999999999995</v>
      </c>
      <c r="G12" s="15">
        <f t="shared" si="1"/>
        <v>-5202.8999999999996</v>
      </c>
    </row>
    <row r="13" spans="1:7" x14ac:dyDescent="0.3">
      <c r="A13" s="15" t="s">
        <v>173</v>
      </c>
      <c r="B13" s="22">
        <v>0</v>
      </c>
      <c r="C13" s="22">
        <v>0</v>
      </c>
      <c r="D13" s="15" t="s">
        <v>163</v>
      </c>
      <c r="E13" s="24" t="s">
        <v>184</v>
      </c>
      <c r="F13" s="15">
        <f t="shared" si="0"/>
        <v>-5486.4</v>
      </c>
      <c r="G13" s="15">
        <f t="shared" si="1"/>
        <v>-4876.7999999999993</v>
      </c>
    </row>
    <row r="14" spans="1:7" x14ac:dyDescent="0.3">
      <c r="A14" s="15" t="s">
        <v>174</v>
      </c>
      <c r="B14" s="22">
        <v>-2872</v>
      </c>
      <c r="C14" s="22">
        <v>200</v>
      </c>
      <c r="D14" s="15" t="s">
        <v>163</v>
      </c>
      <c r="E14" s="24" t="s">
        <v>184</v>
      </c>
      <c r="F14" s="15">
        <f t="shared" si="0"/>
        <v>-8358.4</v>
      </c>
      <c r="G14" s="15">
        <f t="shared" si="1"/>
        <v>-4676.7999999999993</v>
      </c>
    </row>
    <row r="15" spans="1:7" x14ac:dyDescent="0.3">
      <c r="A15" s="15" t="s">
        <v>175</v>
      </c>
      <c r="B15" s="22">
        <v>-2872</v>
      </c>
      <c r="C15" s="22">
        <v>0</v>
      </c>
      <c r="D15" s="15" t="s">
        <v>163</v>
      </c>
      <c r="E15" s="24" t="s">
        <v>184</v>
      </c>
      <c r="F15" s="15">
        <f t="shared" si="0"/>
        <v>-8358.4</v>
      </c>
      <c r="G15" s="15">
        <f t="shared" si="1"/>
        <v>-4876.7999999999993</v>
      </c>
    </row>
    <row r="16" spans="1:7" x14ac:dyDescent="0.3">
      <c r="A16" s="15" t="s">
        <v>176</v>
      </c>
      <c r="B16" s="22">
        <v>-2872</v>
      </c>
      <c r="C16" s="22">
        <v>-200</v>
      </c>
      <c r="D16" s="15" t="s">
        <v>163</v>
      </c>
      <c r="E16" s="24" t="s">
        <v>184</v>
      </c>
      <c r="F16" s="15">
        <f t="shared" si="0"/>
        <v>-8358.4</v>
      </c>
      <c r="G16" s="15">
        <f t="shared" si="1"/>
        <v>-5076.7999999999993</v>
      </c>
    </row>
    <row r="17" spans="1:7" x14ac:dyDescent="0.3">
      <c r="A17" s="15" t="s">
        <v>183</v>
      </c>
      <c r="B17" s="22">
        <v>200</v>
      </c>
      <c r="C17" s="22">
        <v>7570</v>
      </c>
      <c r="D17" s="15" t="s">
        <v>163</v>
      </c>
      <c r="E17" s="24" t="s">
        <v>184</v>
      </c>
      <c r="F17" s="15">
        <f t="shared" si="0"/>
        <v>-5286.4</v>
      </c>
      <c r="G17" s="15">
        <f t="shared" si="1"/>
        <v>2693.2000000000007</v>
      </c>
    </row>
    <row r="18" spans="1:7" x14ac:dyDescent="0.3">
      <c r="A18" s="15" t="s">
        <v>177</v>
      </c>
      <c r="B18" s="22">
        <v>7285</v>
      </c>
      <c r="C18" s="22">
        <v>200</v>
      </c>
      <c r="D18" s="15" t="s">
        <v>163</v>
      </c>
      <c r="E18" s="24" t="s">
        <v>184</v>
      </c>
      <c r="F18" s="15">
        <f t="shared" si="0"/>
        <v>1798.6000000000004</v>
      </c>
      <c r="G18" s="15">
        <f t="shared" si="1"/>
        <v>-4676.7999999999993</v>
      </c>
    </row>
    <row r="19" spans="1:7" x14ac:dyDescent="0.3">
      <c r="A19" s="15" t="s">
        <v>178</v>
      </c>
      <c r="B19" s="22">
        <v>7285</v>
      </c>
      <c r="C19" s="22">
        <v>0</v>
      </c>
      <c r="D19" s="15" t="s">
        <v>163</v>
      </c>
      <c r="E19" s="24" t="s">
        <v>184</v>
      </c>
      <c r="F19" s="15">
        <f t="shared" si="0"/>
        <v>1798.6000000000004</v>
      </c>
      <c r="G19" s="15">
        <f t="shared" si="1"/>
        <v>-4876.7999999999993</v>
      </c>
    </row>
    <row r="20" spans="1:7" x14ac:dyDescent="0.3">
      <c r="A20" s="15" t="s">
        <v>179</v>
      </c>
      <c r="B20" s="22">
        <v>7285</v>
      </c>
      <c r="C20" s="22">
        <v>-200</v>
      </c>
      <c r="D20" s="15" t="s">
        <v>163</v>
      </c>
      <c r="E20" s="24" t="s">
        <v>184</v>
      </c>
      <c r="F20" s="15">
        <f t="shared" si="0"/>
        <v>1798.6000000000004</v>
      </c>
      <c r="G20" s="15">
        <f t="shared" si="1"/>
        <v>-5076.7999999999993</v>
      </c>
    </row>
    <row r="21" spans="1:7" x14ac:dyDescent="0.3">
      <c r="A21" s="16" t="s">
        <v>194</v>
      </c>
      <c r="B21" s="22">
        <v>-2872</v>
      </c>
      <c r="C21" s="22">
        <v>-2475.73</v>
      </c>
      <c r="D21" s="15"/>
      <c r="E21" s="24" t="s">
        <v>184</v>
      </c>
      <c r="F21" s="15">
        <f t="shared" ref="F21:F28" si="2">B21-18*12*25.4</f>
        <v>-8358.4</v>
      </c>
      <c r="G21" s="15">
        <f t="shared" ref="G21:G28" si="3">C21-16*12*25.4</f>
        <v>-7352.5299999999988</v>
      </c>
    </row>
    <row r="22" spans="1:7" x14ac:dyDescent="0.3">
      <c r="A22" s="16" t="s">
        <v>195</v>
      </c>
      <c r="B22" s="22">
        <v>0</v>
      </c>
      <c r="C22" s="22">
        <v>6540.7</v>
      </c>
      <c r="D22" s="15"/>
      <c r="E22" s="24" t="s">
        <v>184</v>
      </c>
      <c r="F22" s="15">
        <f t="shared" si="2"/>
        <v>-5486.4</v>
      </c>
      <c r="G22" s="15">
        <f t="shared" si="3"/>
        <v>1663.9000000000005</v>
      </c>
    </row>
    <row r="23" spans="1:7" x14ac:dyDescent="0.3">
      <c r="A23" s="16" t="s">
        <v>196</v>
      </c>
      <c r="B23" s="22">
        <v>5594.48</v>
      </c>
      <c r="C23" s="22">
        <v>6540.7</v>
      </c>
      <c r="D23" s="15"/>
      <c r="E23" s="24" t="s">
        <v>184</v>
      </c>
      <c r="F23" s="15">
        <f t="shared" si="2"/>
        <v>108.07999999999993</v>
      </c>
      <c r="G23" s="15">
        <f t="shared" si="3"/>
        <v>1663.9000000000005</v>
      </c>
    </row>
    <row r="24" spans="1:7" x14ac:dyDescent="0.3">
      <c r="A24" s="16" t="s">
        <v>197</v>
      </c>
      <c r="B24" s="22">
        <v>5594.48</v>
      </c>
      <c r="C24" s="22">
        <v>5388.63</v>
      </c>
      <c r="D24" s="15"/>
      <c r="E24" s="24" t="s">
        <v>184</v>
      </c>
      <c r="F24" s="15">
        <f t="shared" si="2"/>
        <v>108.07999999999993</v>
      </c>
      <c r="G24" s="15">
        <f t="shared" si="3"/>
        <v>511.83000000000084</v>
      </c>
    </row>
    <row r="25" spans="1:7" x14ac:dyDescent="0.3">
      <c r="A25" s="16" t="s">
        <v>198</v>
      </c>
      <c r="B25" s="22">
        <v>0</v>
      </c>
      <c r="C25" s="22">
        <v>5388.63</v>
      </c>
      <c r="D25" s="15"/>
      <c r="E25" s="24" t="s">
        <v>184</v>
      </c>
      <c r="F25" s="15">
        <f t="shared" si="2"/>
        <v>-5486.4</v>
      </c>
      <c r="G25" s="15">
        <f t="shared" si="3"/>
        <v>511.83000000000084</v>
      </c>
    </row>
    <row r="26" spans="1:7" x14ac:dyDescent="0.3">
      <c r="A26" s="16" t="s">
        <v>199</v>
      </c>
      <c r="B26" s="22">
        <v>-183.94</v>
      </c>
      <c r="C26" s="22">
        <v>7570</v>
      </c>
      <c r="D26" s="15"/>
      <c r="E26" s="24" t="s">
        <v>184</v>
      </c>
      <c r="F26" s="15">
        <f t="shared" si="2"/>
        <v>-5670.3399999999992</v>
      </c>
      <c r="G26" s="15">
        <f t="shared" si="3"/>
        <v>2693.2000000000007</v>
      </c>
    </row>
    <row r="27" spans="1:7" x14ac:dyDescent="0.3">
      <c r="A27" s="16" t="s">
        <v>200</v>
      </c>
      <c r="B27" s="22">
        <v>-183.94</v>
      </c>
      <c r="C27" s="22">
        <v>0</v>
      </c>
      <c r="D27" s="15"/>
      <c r="E27" s="24" t="s">
        <v>184</v>
      </c>
      <c r="F27" s="15">
        <f t="shared" si="2"/>
        <v>-5670.3399999999992</v>
      </c>
      <c r="G27" s="15">
        <f t="shared" si="3"/>
        <v>-4876.7999999999993</v>
      </c>
    </row>
    <row r="28" spans="1:7" x14ac:dyDescent="0.3">
      <c r="A28" s="16" t="s">
        <v>201</v>
      </c>
      <c r="B28" s="22">
        <f>B21</f>
        <v>-2872</v>
      </c>
      <c r="C28" s="22">
        <v>10000</v>
      </c>
      <c r="D28" s="15"/>
      <c r="E28" s="24" t="s">
        <v>184</v>
      </c>
      <c r="F28" s="15">
        <f t="shared" si="2"/>
        <v>-8358.4</v>
      </c>
      <c r="G28" s="15">
        <f t="shared" si="3"/>
        <v>5123.2000000000007</v>
      </c>
    </row>
    <row r="29" spans="1:7" x14ac:dyDescent="0.3">
      <c r="A29" s="25"/>
      <c r="B29" s="26"/>
      <c r="C29" s="26"/>
      <c r="D29" s="25"/>
      <c r="E29" s="25"/>
      <c r="F29" s="25"/>
      <c r="G29" s="25"/>
    </row>
    <row r="30" spans="1:7" x14ac:dyDescent="0.3">
      <c r="B30" s="30" t="s">
        <v>192</v>
      </c>
      <c r="C30" s="30"/>
      <c r="F30" s="31" t="s">
        <v>193</v>
      </c>
      <c r="G30" s="31"/>
    </row>
    <row r="31" spans="1:7" x14ac:dyDescent="0.3">
      <c r="B31" s="20" t="s">
        <v>112</v>
      </c>
      <c r="C31" s="20" t="s">
        <v>113</v>
      </c>
      <c r="D31" s="20" t="s">
        <v>144</v>
      </c>
      <c r="E31" s="20" t="s">
        <v>145</v>
      </c>
      <c r="F31" s="20" t="s">
        <v>112</v>
      </c>
      <c r="G31" s="20" t="s">
        <v>113</v>
      </c>
    </row>
    <row r="32" spans="1:7" x14ac:dyDescent="0.3">
      <c r="A32" s="15" t="s">
        <v>150</v>
      </c>
      <c r="B32" s="23">
        <f>G32</f>
        <v>-183.9</v>
      </c>
      <c r="C32" s="23">
        <f>-F32</f>
        <v>202.6</v>
      </c>
      <c r="D32" s="15" t="s">
        <v>202</v>
      </c>
      <c r="E32" s="15" t="s">
        <v>203</v>
      </c>
      <c r="F32" s="23">
        <v>-202.6</v>
      </c>
      <c r="G32" s="23">
        <v>-183.9</v>
      </c>
    </row>
    <row r="33" spans="1:7" x14ac:dyDescent="0.3">
      <c r="A33" s="15" t="s">
        <v>151</v>
      </c>
      <c r="B33" s="23">
        <f t="shared" ref="B33:B34" si="4">G33</f>
        <v>-202.6</v>
      </c>
      <c r="C33" s="23">
        <f t="shared" ref="C33:C34" si="5">-F33</f>
        <v>136.6</v>
      </c>
      <c r="D33" s="15" t="s">
        <v>202</v>
      </c>
      <c r="E33" s="15" t="s">
        <v>204</v>
      </c>
      <c r="F33" s="23">
        <v>-136.6</v>
      </c>
      <c r="G33" s="23">
        <v>-202.6</v>
      </c>
    </row>
    <row r="34" spans="1:7" x14ac:dyDescent="0.3">
      <c r="A34" s="15" t="s">
        <v>191</v>
      </c>
      <c r="B34" s="23">
        <f t="shared" si="4"/>
        <v>-249.8</v>
      </c>
      <c r="C34" s="23">
        <f t="shared" si="5"/>
        <v>184</v>
      </c>
      <c r="D34" s="15" t="s">
        <v>202</v>
      </c>
      <c r="E34" s="15" t="s">
        <v>205</v>
      </c>
      <c r="F34" s="15">
        <v>-184</v>
      </c>
      <c r="G34" s="15">
        <v>-249.8</v>
      </c>
    </row>
  </sheetData>
  <mergeCells count="4">
    <mergeCell ref="B2:C2"/>
    <mergeCell ref="F2:G2"/>
    <mergeCell ref="B30:C30"/>
    <mergeCell ref="F30:G30"/>
  </mergeCells>
  <pageMargins left="0.7" right="0.7" top="0.75" bottom="0.75" header="0.3" footer="0.3"/>
  <pageSetup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0"/>
  <sheetViews>
    <sheetView workbookViewId="0">
      <selection activeCell="A3" sqref="A3"/>
    </sheetView>
  </sheetViews>
  <sheetFormatPr defaultRowHeight="14.4" x14ac:dyDescent="0.3"/>
  <cols>
    <col min="1" max="1" width="11.44140625" customWidth="1"/>
    <col min="3" max="3" width="10.88671875" customWidth="1"/>
  </cols>
  <sheetData>
    <row r="1" spans="1:5" x14ac:dyDescent="0.3">
      <c r="A1" t="s">
        <v>25</v>
      </c>
      <c r="B1" s="4" t="s">
        <v>1</v>
      </c>
      <c r="C1" s="4" t="s">
        <v>2</v>
      </c>
      <c r="D1" s="4" t="s">
        <v>29</v>
      </c>
      <c r="E1" t="s">
        <v>26</v>
      </c>
    </row>
    <row r="2" spans="1:5" x14ac:dyDescent="0.3">
      <c r="A2" t="s">
        <v>83</v>
      </c>
      <c r="B2" s="4">
        <v>0</v>
      </c>
      <c r="C2" s="4">
        <v>3988503.6</v>
      </c>
      <c r="D2" s="4">
        <v>-1056.9000000000001</v>
      </c>
    </row>
    <row r="3" spans="1:5" x14ac:dyDescent="0.3">
      <c r="A3" t="s">
        <v>84</v>
      </c>
      <c r="B3" s="13">
        <v>3048</v>
      </c>
      <c r="C3" s="13">
        <v>3776167.2</v>
      </c>
    </row>
    <row r="4" spans="1:5" x14ac:dyDescent="0.3">
      <c r="A4" t="s">
        <v>85</v>
      </c>
      <c r="B4" s="13">
        <v>3046.9</v>
      </c>
      <c r="C4" s="13">
        <v>4002371.75</v>
      </c>
    </row>
    <row r="5" spans="1:5" x14ac:dyDescent="0.3">
      <c r="A5" t="s">
        <v>86</v>
      </c>
      <c r="B5" s="13">
        <v>200</v>
      </c>
      <c r="C5" s="13">
        <v>4002371.75</v>
      </c>
    </row>
    <row r="6" spans="1:5" x14ac:dyDescent="0.3">
      <c r="A6" t="s">
        <v>87</v>
      </c>
      <c r="B6" s="13">
        <v>3047</v>
      </c>
      <c r="C6" s="13">
        <v>4008691.75</v>
      </c>
    </row>
    <row r="7" spans="1:5" x14ac:dyDescent="0.3">
      <c r="A7" t="s">
        <v>88</v>
      </c>
      <c r="B7" s="13">
        <v>0</v>
      </c>
      <c r="C7" s="13">
        <v>4008691.85</v>
      </c>
    </row>
    <row r="8" spans="1:5" x14ac:dyDescent="0.3">
      <c r="A8" t="s">
        <v>89</v>
      </c>
      <c r="B8" s="13">
        <v>-200</v>
      </c>
      <c r="C8" s="13">
        <v>4008691.85</v>
      </c>
    </row>
    <row r="9" spans="1:5" x14ac:dyDescent="0.3">
      <c r="A9" t="s">
        <v>90</v>
      </c>
      <c r="B9" s="13">
        <v>3048</v>
      </c>
      <c r="C9" s="13">
        <v>3993835</v>
      </c>
    </row>
    <row r="10" spans="1:5" x14ac:dyDescent="0.3">
      <c r="A10" t="s">
        <v>91</v>
      </c>
      <c r="B10" s="13">
        <v>-199.4</v>
      </c>
      <c r="C10" s="13">
        <v>3993835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46"/>
  <sheetViews>
    <sheetView workbookViewId="0">
      <selection activeCell="A3" sqref="A3:D3"/>
    </sheetView>
  </sheetViews>
  <sheetFormatPr defaultRowHeight="14.4" x14ac:dyDescent="0.3"/>
  <cols>
    <col min="1" max="1" width="10.88671875" customWidth="1"/>
    <col min="2" max="2" width="9.109375" style="4" customWidth="1"/>
    <col min="3" max="3" width="9.5546875" style="4" customWidth="1"/>
    <col min="4" max="4" width="9.109375" style="4" customWidth="1"/>
  </cols>
  <sheetData>
    <row r="1" spans="1:5" x14ac:dyDescent="0.3">
      <c r="A1" t="s">
        <v>25</v>
      </c>
      <c r="B1" s="4" t="s">
        <v>1</v>
      </c>
      <c r="C1" s="4" t="s">
        <v>2</v>
      </c>
      <c r="D1" s="4" t="s">
        <v>29</v>
      </c>
      <c r="E1" t="s">
        <v>26</v>
      </c>
    </row>
    <row r="2" spans="1:5" x14ac:dyDescent="0.3">
      <c r="A2" t="s">
        <v>27</v>
      </c>
      <c r="B2" s="4">
        <v>0</v>
      </c>
      <c r="C2" s="4">
        <v>46000</v>
      </c>
      <c r="D2" s="4">
        <v>-1061.2</v>
      </c>
    </row>
    <row r="3" spans="1:5" x14ac:dyDescent="0.3">
      <c r="A3" t="s">
        <v>83</v>
      </c>
      <c r="B3" s="4">
        <v>0</v>
      </c>
      <c r="C3" s="4">
        <v>3988503.6</v>
      </c>
      <c r="D3" s="4">
        <v>-1056.9000000000001</v>
      </c>
    </row>
    <row r="4" spans="1:5" x14ac:dyDescent="0.3">
      <c r="A4" t="s">
        <v>28</v>
      </c>
      <c r="B4" s="4">
        <v>46000</v>
      </c>
      <c r="C4" s="4">
        <v>0</v>
      </c>
      <c r="D4" s="4">
        <v>-1061.2</v>
      </c>
    </row>
    <row r="5" spans="1:5" x14ac:dyDescent="0.3">
      <c r="A5" t="s">
        <v>30</v>
      </c>
      <c r="B5" s="4">
        <v>2362.3000000000002</v>
      </c>
      <c r="C5" s="4">
        <v>3251.2</v>
      </c>
    </row>
    <row r="6" spans="1:5" x14ac:dyDescent="0.3">
      <c r="A6" t="s">
        <v>31</v>
      </c>
      <c r="B6" s="4">
        <v>11543</v>
      </c>
      <c r="C6" s="4">
        <v>3251.2</v>
      </c>
    </row>
    <row r="7" spans="1:5" x14ac:dyDescent="0.3">
      <c r="A7" t="s">
        <v>32</v>
      </c>
      <c r="B7" s="4">
        <v>213360</v>
      </c>
      <c r="C7" s="4">
        <v>3251.2</v>
      </c>
    </row>
    <row r="8" spans="1:5" x14ac:dyDescent="0.3">
      <c r="A8" t="s">
        <v>33</v>
      </c>
      <c r="B8" s="4">
        <v>2362.3000000000002</v>
      </c>
      <c r="C8" s="4">
        <v>212.9</v>
      </c>
    </row>
    <row r="9" spans="1:5" x14ac:dyDescent="0.3">
      <c r="A9" t="s">
        <v>34</v>
      </c>
      <c r="B9" s="4">
        <v>11543.1</v>
      </c>
      <c r="C9" s="4">
        <v>-200</v>
      </c>
    </row>
    <row r="10" spans="1:5" x14ac:dyDescent="0.3">
      <c r="A10" t="s">
        <v>35</v>
      </c>
      <c r="B10" s="4">
        <v>3251.2</v>
      </c>
      <c r="C10" s="4">
        <v>2362.1999999999998</v>
      </c>
    </row>
    <row r="11" spans="1:5" x14ac:dyDescent="0.3">
      <c r="A11" t="s">
        <v>36</v>
      </c>
      <c r="B11" s="4">
        <v>-200</v>
      </c>
      <c r="C11" s="4">
        <v>2362.1999999999998</v>
      </c>
    </row>
    <row r="12" spans="1:5" x14ac:dyDescent="0.3">
      <c r="A12" t="s">
        <v>37</v>
      </c>
      <c r="B12" s="4">
        <v>11543</v>
      </c>
      <c r="C12" s="4">
        <v>9060</v>
      </c>
    </row>
    <row r="13" spans="1:5" x14ac:dyDescent="0.3">
      <c r="A13" t="s">
        <v>38</v>
      </c>
      <c r="B13" s="4">
        <v>3251.2</v>
      </c>
      <c r="C13" s="4">
        <v>11428</v>
      </c>
    </row>
    <row r="14" spans="1:5" x14ac:dyDescent="0.3">
      <c r="A14" t="s">
        <v>39</v>
      </c>
      <c r="B14" s="4">
        <v>200</v>
      </c>
      <c r="C14" s="4">
        <v>11428</v>
      </c>
    </row>
    <row r="15" spans="1:5" x14ac:dyDescent="0.3">
      <c r="A15" t="s">
        <v>40</v>
      </c>
      <c r="B15" s="4">
        <v>9163.1</v>
      </c>
      <c r="C15" s="4">
        <v>11428</v>
      </c>
    </row>
    <row r="16" spans="1:5" x14ac:dyDescent="0.3">
      <c r="A16" t="s">
        <v>41</v>
      </c>
      <c r="B16" s="4">
        <v>3251.2</v>
      </c>
      <c r="C16" s="4">
        <v>213360</v>
      </c>
    </row>
    <row r="17" spans="1:4" x14ac:dyDescent="0.3">
      <c r="A17" t="s">
        <v>42</v>
      </c>
      <c r="B17" s="5">
        <v>2362.3000000000002</v>
      </c>
      <c r="C17" s="5">
        <v>44643.1</v>
      </c>
      <c r="D17" s="4">
        <v>-1854.2</v>
      </c>
    </row>
    <row r="18" spans="1:4" x14ac:dyDescent="0.3">
      <c r="A18" t="s">
        <v>43</v>
      </c>
      <c r="B18" s="5">
        <v>9219.6</v>
      </c>
      <c r="C18" s="5">
        <v>31601.7</v>
      </c>
      <c r="D18" s="4">
        <v>-1855.5</v>
      </c>
    </row>
    <row r="19" spans="1:4" x14ac:dyDescent="0.3">
      <c r="A19" t="s">
        <v>44</v>
      </c>
      <c r="B19" s="5">
        <v>-2362.1999999999998</v>
      </c>
      <c r="C19" s="5">
        <v>9219.6</v>
      </c>
      <c r="D19" s="4">
        <v>-1849.6</v>
      </c>
    </row>
    <row r="20" spans="1:4" x14ac:dyDescent="0.3">
      <c r="A20" t="s">
        <v>45</v>
      </c>
      <c r="B20" s="5">
        <v>-22382.7</v>
      </c>
      <c r="C20" s="5">
        <v>2362.1999999999998</v>
      </c>
      <c r="D20" s="4">
        <v>-1855.2</v>
      </c>
    </row>
    <row r="21" spans="1:4" x14ac:dyDescent="0.3">
      <c r="A21" t="s">
        <v>46</v>
      </c>
      <c r="B21" s="5">
        <v>-22382.7</v>
      </c>
      <c r="C21" s="5">
        <v>0</v>
      </c>
      <c r="D21" s="4">
        <v>-1852.2</v>
      </c>
    </row>
    <row r="22" spans="1:4" x14ac:dyDescent="0.3">
      <c r="A22" t="s">
        <v>47</v>
      </c>
      <c r="B22" s="5">
        <v>2362.1999999999998</v>
      </c>
      <c r="C22" s="5">
        <v>2362.1999999999998</v>
      </c>
      <c r="D22" s="4">
        <v>-1850.4</v>
      </c>
    </row>
    <row r="23" spans="1:4" x14ac:dyDescent="0.3">
      <c r="A23" t="s">
        <v>48</v>
      </c>
      <c r="B23" s="5">
        <v>0</v>
      </c>
      <c r="C23" s="5">
        <v>-22382.7</v>
      </c>
      <c r="D23" s="4">
        <v>-1858</v>
      </c>
    </row>
    <row r="24" spans="1:4" x14ac:dyDescent="0.3">
      <c r="A24" t="s">
        <v>49</v>
      </c>
      <c r="B24" s="5">
        <v>2362.1</v>
      </c>
      <c r="C24" s="5">
        <v>-22382.7</v>
      </c>
      <c r="D24" s="4">
        <v>-1855.5</v>
      </c>
    </row>
    <row r="25" spans="1:4" x14ac:dyDescent="0.3">
      <c r="A25" t="s">
        <v>50</v>
      </c>
      <c r="B25" s="5">
        <v>2362.1999999999998</v>
      </c>
      <c r="C25" s="5">
        <v>-2362.1999999999998</v>
      </c>
      <c r="D25" s="4">
        <v>-1858</v>
      </c>
    </row>
    <row r="26" spans="1:4" x14ac:dyDescent="0.3">
      <c r="A26" t="s">
        <v>51</v>
      </c>
      <c r="B26" s="5">
        <v>9219.6</v>
      </c>
      <c r="C26" s="5">
        <v>-2362.1999999999998</v>
      </c>
      <c r="D26" s="4">
        <v>-1856.5</v>
      </c>
    </row>
    <row r="27" spans="1:4" x14ac:dyDescent="0.3">
      <c r="A27" t="s">
        <v>52</v>
      </c>
      <c r="B27" s="5">
        <v>31601.1</v>
      </c>
      <c r="C27" s="5">
        <v>9219.6</v>
      </c>
      <c r="D27" s="4">
        <v>-1855.7</v>
      </c>
    </row>
    <row r="28" spans="1:4" x14ac:dyDescent="0.3">
      <c r="A28" t="s">
        <v>53</v>
      </c>
      <c r="B28" s="5">
        <v>44642.6</v>
      </c>
      <c r="C28" s="5">
        <v>2362.1999999999998</v>
      </c>
      <c r="D28" s="4">
        <v>-1853.4</v>
      </c>
    </row>
    <row r="46" spans="1:1" ht="15.6" x14ac:dyDescent="0.3">
      <c r="A46" s="1"/>
    </row>
  </sheetData>
  <pageMargins left="0.7" right="0.7" top="0.75" bottom="0.75" header="0.3" footer="0.3"/>
  <pageSetup fitToHeight="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21"/>
  <sheetViews>
    <sheetView workbookViewId="0">
      <pane ySplit="2" topLeftCell="A3" activePane="bottomLeft" state="frozen"/>
      <selection pane="bottomLeft" activeCell="D20" sqref="D20"/>
    </sheetView>
  </sheetViews>
  <sheetFormatPr defaultRowHeight="15.6" x14ac:dyDescent="0.3"/>
  <cols>
    <col min="1" max="1" width="12.109375" style="9" customWidth="1"/>
    <col min="2" max="2" width="11" style="10" customWidth="1"/>
    <col min="3" max="3" width="10.88671875" style="10" customWidth="1"/>
    <col min="4" max="4" width="12.33203125" style="9" customWidth="1"/>
    <col min="5" max="5" width="19" style="9" customWidth="1"/>
    <col min="6" max="6" width="61.5546875" style="11" customWidth="1"/>
    <col min="7" max="7" width="9.109375" style="9" customWidth="1"/>
  </cols>
  <sheetData>
    <row r="1" spans="1:6" x14ac:dyDescent="0.3">
      <c r="A1" s="32" t="s">
        <v>25</v>
      </c>
      <c r="B1" s="33" t="s">
        <v>60</v>
      </c>
      <c r="C1" s="33"/>
      <c r="D1" s="32" t="s">
        <v>61</v>
      </c>
      <c r="E1" s="32" t="s">
        <v>62</v>
      </c>
      <c r="F1" s="34" t="s">
        <v>0</v>
      </c>
    </row>
    <row r="2" spans="1:6" x14ac:dyDescent="0.3">
      <c r="A2" s="32"/>
      <c r="B2" s="8" t="s">
        <v>1</v>
      </c>
      <c r="C2" s="8" t="s">
        <v>2</v>
      </c>
      <c r="D2" s="32"/>
      <c r="E2" s="32"/>
      <c r="F2" s="34"/>
    </row>
    <row r="3" spans="1:6" ht="31.2" x14ac:dyDescent="0.3">
      <c r="A3" s="1" t="s">
        <v>3</v>
      </c>
      <c r="B3" s="2">
        <v>-2132.9</v>
      </c>
      <c r="C3" s="2">
        <v>11428</v>
      </c>
      <c r="D3" s="1" t="s">
        <v>4</v>
      </c>
      <c r="E3" s="1" t="s">
        <v>2</v>
      </c>
      <c r="F3" s="6" t="s">
        <v>5</v>
      </c>
    </row>
    <row r="4" spans="1:6" ht="31.2" x14ac:dyDescent="0.3">
      <c r="A4" s="1" t="s">
        <v>6</v>
      </c>
      <c r="B4" s="2">
        <v>-2133.6</v>
      </c>
      <c r="C4" s="2">
        <v>2362.1999999999998</v>
      </c>
      <c r="D4" s="1" t="s">
        <v>4</v>
      </c>
      <c r="E4" s="1" t="s">
        <v>2</v>
      </c>
      <c r="F4" s="6" t="s">
        <v>5</v>
      </c>
    </row>
    <row r="5" spans="1:6" ht="31.2" x14ac:dyDescent="0.3">
      <c r="A5" s="1" t="s">
        <v>7</v>
      </c>
      <c r="B5" s="2">
        <v>-2131.6</v>
      </c>
      <c r="C5" s="2">
        <v>38158.1</v>
      </c>
      <c r="D5" s="1" t="s">
        <v>4</v>
      </c>
      <c r="E5" s="1" t="s">
        <v>2</v>
      </c>
      <c r="F5" s="6" t="s">
        <v>5</v>
      </c>
    </row>
    <row r="6" spans="1:6" ht="31.2" x14ac:dyDescent="0.3">
      <c r="A6" s="1" t="s">
        <v>8</v>
      </c>
      <c r="B6" s="2" t="s">
        <v>9</v>
      </c>
      <c r="C6" s="3" t="s">
        <v>9</v>
      </c>
      <c r="D6" s="1" t="s">
        <v>4</v>
      </c>
      <c r="E6" s="1" t="s">
        <v>2</v>
      </c>
      <c r="F6" s="6" t="s">
        <v>10</v>
      </c>
    </row>
    <row r="7" spans="1:6" ht="31.2" x14ac:dyDescent="0.3">
      <c r="A7" s="1" t="s">
        <v>11</v>
      </c>
      <c r="B7" s="2">
        <v>-2133.6</v>
      </c>
      <c r="C7" s="2">
        <v>-1930.7</v>
      </c>
      <c r="D7" s="1" t="s">
        <v>4</v>
      </c>
      <c r="E7" s="1" t="s">
        <v>2</v>
      </c>
      <c r="F7" s="6" t="s">
        <v>12</v>
      </c>
    </row>
    <row r="8" spans="1:6" ht="31.2" x14ac:dyDescent="0.3">
      <c r="A8" s="1" t="s">
        <v>13</v>
      </c>
      <c r="B8" s="2">
        <v>11543</v>
      </c>
      <c r="C8" s="2">
        <v>-1930.7</v>
      </c>
      <c r="D8" s="1" t="s">
        <v>4</v>
      </c>
      <c r="E8" s="1" t="s">
        <v>2</v>
      </c>
      <c r="F8" s="6" t="s">
        <v>12</v>
      </c>
    </row>
    <row r="9" spans="1:6" ht="31.2" x14ac:dyDescent="0.3">
      <c r="A9" s="1" t="s">
        <v>14</v>
      </c>
      <c r="B9" s="3">
        <v>38155</v>
      </c>
      <c r="C9" s="2">
        <v>-1930.7</v>
      </c>
      <c r="D9" s="1" t="s">
        <v>4</v>
      </c>
      <c r="E9" s="1" t="s">
        <v>2</v>
      </c>
      <c r="F9" s="6" t="s">
        <v>12</v>
      </c>
    </row>
    <row r="10" spans="1:6" ht="31.2" x14ac:dyDescent="0.3">
      <c r="A10" s="1" t="s">
        <v>15</v>
      </c>
      <c r="B10" s="3" t="s">
        <v>9</v>
      </c>
      <c r="C10" s="2">
        <v>-1930.7</v>
      </c>
      <c r="D10" s="1" t="s">
        <v>4</v>
      </c>
      <c r="E10" s="1" t="s">
        <v>2</v>
      </c>
      <c r="F10" s="6" t="s">
        <v>16</v>
      </c>
    </row>
    <row r="11" spans="1:6" ht="31.2" x14ac:dyDescent="0.3">
      <c r="A11" s="1" t="s">
        <v>17</v>
      </c>
      <c r="B11" s="3">
        <v>11543</v>
      </c>
      <c r="C11" s="3">
        <v>11428</v>
      </c>
      <c r="D11" s="1" t="s">
        <v>4</v>
      </c>
      <c r="E11" s="1" t="s">
        <v>2</v>
      </c>
      <c r="F11" s="6" t="s">
        <v>12</v>
      </c>
    </row>
    <row r="12" spans="1:6" ht="31.2" x14ac:dyDescent="0.3">
      <c r="A12" s="1" t="s">
        <v>18</v>
      </c>
      <c r="B12" s="3">
        <v>27340.1</v>
      </c>
      <c r="C12" s="3">
        <v>11428</v>
      </c>
      <c r="D12" s="1" t="s">
        <v>4</v>
      </c>
      <c r="E12" s="1" t="s">
        <v>2</v>
      </c>
      <c r="F12" s="6" t="s">
        <v>12</v>
      </c>
    </row>
    <row r="13" spans="1:6" ht="31.2" x14ac:dyDescent="0.3">
      <c r="A13" s="1" t="s">
        <v>19</v>
      </c>
      <c r="B13" s="3">
        <v>11543</v>
      </c>
      <c r="C13" s="3">
        <v>27306.3</v>
      </c>
      <c r="D13" s="1" t="s">
        <v>4</v>
      </c>
      <c r="E13" s="1" t="s">
        <v>2</v>
      </c>
      <c r="F13" s="6" t="s">
        <v>12</v>
      </c>
    </row>
    <row r="14" spans="1:6" ht="31.2" x14ac:dyDescent="0.3">
      <c r="A14" s="1" t="s">
        <v>20</v>
      </c>
      <c r="B14" s="2">
        <v>-2132.1999999999998</v>
      </c>
      <c r="C14" s="3">
        <v>25171.9</v>
      </c>
      <c r="D14" s="1" t="s">
        <v>4</v>
      </c>
      <c r="E14" s="1" t="s">
        <v>2</v>
      </c>
      <c r="F14" s="6" t="s">
        <v>12</v>
      </c>
    </row>
    <row r="15" spans="1:6" ht="31.2" x14ac:dyDescent="0.3">
      <c r="A15" s="1" t="s">
        <v>21</v>
      </c>
      <c r="B15" s="2">
        <v>-2131.9</v>
      </c>
      <c r="C15" s="3">
        <v>31415.1</v>
      </c>
      <c r="D15" s="1" t="s">
        <v>4</v>
      </c>
      <c r="E15" s="1" t="s">
        <v>2</v>
      </c>
      <c r="F15" s="6" t="s">
        <v>12</v>
      </c>
    </row>
    <row r="16" spans="1:6" ht="31.2" x14ac:dyDescent="0.3">
      <c r="A16" s="1" t="s">
        <v>22</v>
      </c>
      <c r="B16" s="3">
        <v>1375.2</v>
      </c>
      <c r="C16" s="3">
        <v>-1930.7</v>
      </c>
      <c r="D16" s="1" t="s">
        <v>4</v>
      </c>
      <c r="E16" s="1" t="s">
        <v>2</v>
      </c>
      <c r="F16" s="6" t="s">
        <v>12</v>
      </c>
    </row>
    <row r="17" spans="1:7" ht="31.2" x14ac:dyDescent="0.3">
      <c r="A17" s="1" t="s">
        <v>23</v>
      </c>
      <c r="B17" s="3">
        <v>31426.7</v>
      </c>
      <c r="C17" s="3">
        <v>-1930.7</v>
      </c>
      <c r="D17" s="1" t="s">
        <v>4</v>
      </c>
      <c r="E17" s="1" t="s">
        <v>2</v>
      </c>
      <c r="F17" s="6" t="s">
        <v>12</v>
      </c>
    </row>
    <row r="18" spans="1:7" ht="31.2" x14ac:dyDescent="0.3">
      <c r="A18" s="1" t="s">
        <v>24</v>
      </c>
      <c r="B18" s="3">
        <v>33967.1</v>
      </c>
      <c r="C18" s="3">
        <v>-1930.7</v>
      </c>
      <c r="D18" s="1" t="s">
        <v>4</v>
      </c>
      <c r="E18" s="1" t="s">
        <v>2</v>
      </c>
      <c r="F18" s="6" t="s">
        <v>12</v>
      </c>
    </row>
    <row r="19" spans="1:7" x14ac:dyDescent="0.3">
      <c r="A19" s="1" t="s">
        <v>59</v>
      </c>
      <c r="B19" s="10">
        <v>200</v>
      </c>
      <c r="C19" s="10">
        <f>C5</f>
        <v>38158.1</v>
      </c>
      <c r="D19" s="1" t="s">
        <v>4</v>
      </c>
      <c r="F19" s="6" t="s">
        <v>63</v>
      </c>
    </row>
    <row r="20" spans="1:7" x14ac:dyDescent="0.3">
      <c r="A20" s="1" t="s">
        <v>66</v>
      </c>
      <c r="B20" s="10">
        <v>-200</v>
      </c>
      <c r="C20" s="10">
        <f>C19</f>
        <v>38158.1</v>
      </c>
      <c r="D20" s="1" t="s">
        <v>4</v>
      </c>
      <c r="F20" s="6" t="s">
        <v>67</v>
      </c>
    </row>
    <row r="21" spans="1:7" x14ac:dyDescent="0.3">
      <c r="G21" s="10"/>
    </row>
  </sheetData>
  <mergeCells count="5">
    <mergeCell ref="A1:A2"/>
    <mergeCell ref="B1:C1"/>
    <mergeCell ref="D1:D2"/>
    <mergeCell ref="E1:E2"/>
    <mergeCell ref="F1:F2"/>
  </mergeCells>
  <pageMargins left="0.7" right="0.7" top="0.75" bottom="0.75" header="0.3" footer="0.3"/>
  <pageSetup scale="71" fitToHeight="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10"/>
  <sheetViews>
    <sheetView workbookViewId="0">
      <selection activeCell="B3" sqref="B3:C10"/>
    </sheetView>
  </sheetViews>
  <sheetFormatPr defaultRowHeight="14.4" x14ac:dyDescent="0.3"/>
  <cols>
    <col min="2" max="2" width="11.44140625" customWidth="1"/>
    <col min="3" max="3" width="13" customWidth="1"/>
    <col min="5" max="5" width="17.33203125" customWidth="1"/>
    <col min="6" max="6" width="47" customWidth="1"/>
  </cols>
  <sheetData>
    <row r="1" spans="1:6" ht="15.6" x14ac:dyDescent="0.3">
      <c r="A1" s="32" t="s">
        <v>72</v>
      </c>
      <c r="B1" s="35" t="s">
        <v>73</v>
      </c>
      <c r="C1" s="35"/>
      <c r="D1" s="32" t="s">
        <v>74</v>
      </c>
      <c r="E1" s="32" t="s">
        <v>75</v>
      </c>
      <c r="F1" s="32" t="s">
        <v>0</v>
      </c>
    </row>
    <row r="2" spans="1:6" ht="15.6" x14ac:dyDescent="0.3">
      <c r="A2" s="32"/>
      <c r="B2" s="12" t="s">
        <v>1</v>
      </c>
      <c r="C2" s="12" t="s">
        <v>2</v>
      </c>
      <c r="D2" s="32"/>
      <c r="E2" s="32"/>
      <c r="F2" s="32"/>
    </row>
    <row r="3" spans="1:6" ht="15.6" x14ac:dyDescent="0.3">
      <c r="A3" s="1">
        <v>22</v>
      </c>
      <c r="B3" s="2">
        <v>3048</v>
      </c>
      <c r="C3" s="2">
        <v>3776167.2</v>
      </c>
      <c r="D3" s="1" t="s">
        <v>76</v>
      </c>
      <c r="E3" s="1" t="s">
        <v>2</v>
      </c>
      <c r="F3" s="1" t="s">
        <v>77</v>
      </c>
    </row>
    <row r="4" spans="1:6" ht="15.6" x14ac:dyDescent="0.3">
      <c r="A4" s="1">
        <v>23</v>
      </c>
      <c r="B4" s="2">
        <v>3046.9</v>
      </c>
      <c r="C4" s="2">
        <v>4002371.75</v>
      </c>
      <c r="D4" s="1" t="s">
        <v>76</v>
      </c>
      <c r="E4" s="1" t="s">
        <v>2</v>
      </c>
      <c r="F4" s="1" t="s">
        <v>77</v>
      </c>
    </row>
    <row r="5" spans="1:6" ht="31.2" x14ac:dyDescent="0.3">
      <c r="A5" s="1">
        <v>24</v>
      </c>
      <c r="B5" s="2">
        <v>200</v>
      </c>
      <c r="C5" s="2">
        <v>4002371.75</v>
      </c>
      <c r="D5" s="1" t="s">
        <v>76</v>
      </c>
      <c r="E5" s="1" t="s">
        <v>2</v>
      </c>
      <c r="F5" s="1" t="s">
        <v>78</v>
      </c>
    </row>
    <row r="6" spans="1:6" ht="31.2" x14ac:dyDescent="0.3">
      <c r="A6" s="1">
        <v>25</v>
      </c>
      <c r="B6" s="2">
        <v>3047</v>
      </c>
      <c r="C6" s="2">
        <v>4008691.75</v>
      </c>
      <c r="D6" s="1" t="s">
        <v>76</v>
      </c>
      <c r="E6" s="1" t="s">
        <v>2</v>
      </c>
      <c r="F6" s="1" t="s">
        <v>79</v>
      </c>
    </row>
    <row r="7" spans="1:6" ht="31.2" x14ac:dyDescent="0.3">
      <c r="A7" s="1">
        <v>26</v>
      </c>
      <c r="B7" s="2">
        <v>0</v>
      </c>
      <c r="C7" s="2">
        <v>4008691.85</v>
      </c>
      <c r="D7" s="1" t="s">
        <v>76</v>
      </c>
      <c r="E7" s="1" t="s">
        <v>2</v>
      </c>
      <c r="F7" s="1" t="s">
        <v>79</v>
      </c>
    </row>
    <row r="8" spans="1:6" ht="31.2" x14ac:dyDescent="0.3">
      <c r="A8" s="1">
        <v>27</v>
      </c>
      <c r="B8" s="2">
        <v>-200</v>
      </c>
      <c r="C8" s="2">
        <v>4008691.85</v>
      </c>
      <c r="D8" s="1" t="s">
        <v>76</v>
      </c>
      <c r="E8" s="1" t="s">
        <v>2</v>
      </c>
      <c r="F8" s="1" t="s">
        <v>79</v>
      </c>
    </row>
    <row r="9" spans="1:6" ht="31.2" x14ac:dyDescent="0.3">
      <c r="A9" s="1" t="s">
        <v>80</v>
      </c>
      <c r="B9" s="2">
        <v>3048</v>
      </c>
      <c r="C9" s="2">
        <v>3993835</v>
      </c>
      <c r="D9" s="1" t="s">
        <v>76</v>
      </c>
      <c r="E9" s="1" t="s">
        <v>2</v>
      </c>
      <c r="F9" s="1" t="s">
        <v>81</v>
      </c>
    </row>
    <row r="10" spans="1:6" ht="31.2" x14ac:dyDescent="0.3">
      <c r="A10" s="1" t="s">
        <v>82</v>
      </c>
      <c r="B10" s="2">
        <v>-199.4</v>
      </c>
      <c r="C10" s="2">
        <v>3993835</v>
      </c>
      <c r="D10" s="1" t="s">
        <v>76</v>
      </c>
      <c r="E10" s="1" t="s">
        <v>2</v>
      </c>
      <c r="F10" s="1" t="s">
        <v>81</v>
      </c>
    </row>
  </sheetData>
  <mergeCells count="5">
    <mergeCell ref="A1:A2"/>
    <mergeCell ref="B1:C1"/>
    <mergeCell ref="D1:D2"/>
    <mergeCell ref="E1:E2"/>
    <mergeCell ref="F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39"/>
  <sheetViews>
    <sheetView topLeftCell="A13" workbookViewId="0">
      <selection activeCell="E39" sqref="E39"/>
    </sheetView>
  </sheetViews>
  <sheetFormatPr defaultRowHeight="14.4" x14ac:dyDescent="0.3"/>
  <cols>
    <col min="6" max="6" width="11.109375" customWidth="1"/>
    <col min="7" max="7" width="12.88671875" customWidth="1"/>
  </cols>
  <sheetData>
    <row r="1" spans="1:7" x14ac:dyDescent="0.3">
      <c r="A1" t="s">
        <v>141</v>
      </c>
    </row>
    <row r="2" spans="1:7" x14ac:dyDescent="0.3">
      <c r="A2" t="s">
        <v>104</v>
      </c>
    </row>
    <row r="3" spans="1:7" x14ac:dyDescent="0.3">
      <c r="A3" s="14" t="s">
        <v>139</v>
      </c>
    </row>
    <row r="4" spans="1:7" x14ac:dyDescent="0.3">
      <c r="A4" s="14" t="s">
        <v>140</v>
      </c>
    </row>
    <row r="6" spans="1:7" x14ac:dyDescent="0.3">
      <c r="B6" s="36" t="s">
        <v>105</v>
      </c>
      <c r="C6" s="36"/>
      <c r="D6" s="36"/>
      <c r="E6" s="36"/>
      <c r="F6" s="36" t="s">
        <v>106</v>
      </c>
      <c r="G6" s="36"/>
    </row>
    <row r="7" spans="1:7" x14ac:dyDescent="0.3">
      <c r="B7" s="36" t="s">
        <v>107</v>
      </c>
      <c r="C7" s="36"/>
      <c r="D7" s="36" t="s">
        <v>108</v>
      </c>
      <c r="E7" s="36"/>
      <c r="F7" s="36" t="s">
        <v>108</v>
      </c>
      <c r="G7" s="36"/>
    </row>
    <row r="8" spans="1:7" x14ac:dyDescent="0.3">
      <c r="A8" s="15" t="s">
        <v>109</v>
      </c>
      <c r="B8" s="15" t="s">
        <v>110</v>
      </c>
      <c r="C8" s="15" t="s">
        <v>111</v>
      </c>
      <c r="D8" s="15" t="s">
        <v>112</v>
      </c>
      <c r="E8" s="15" t="s">
        <v>113</v>
      </c>
      <c r="F8" s="15" t="s">
        <v>112</v>
      </c>
      <c r="G8" s="15" t="s">
        <v>113</v>
      </c>
    </row>
    <row r="9" spans="1:7" x14ac:dyDescent="0.3">
      <c r="A9" s="15" t="s">
        <v>114</v>
      </c>
      <c r="B9" s="15">
        <v>-15</v>
      </c>
      <c r="C9" s="15">
        <v>-115</v>
      </c>
      <c r="D9" s="15">
        <f>(B9*12+15*SIGN(B9))*25.4</f>
        <v>-4953</v>
      </c>
      <c r="E9" s="15">
        <f>(C9*12+15*SIGN(C9))*25.4</f>
        <v>-35433</v>
      </c>
      <c r="F9" s="15">
        <f>D9-[1]TS1!$B$13</f>
        <v>-11679.5</v>
      </c>
      <c r="G9" s="15">
        <f>E9-[1]TS1!$C$13</f>
        <v>-42601.4</v>
      </c>
    </row>
    <row r="10" spans="1:7" x14ac:dyDescent="0.3">
      <c r="A10" s="15" t="s">
        <v>115</v>
      </c>
      <c r="B10" s="15">
        <v>-15</v>
      </c>
      <c r="C10" s="15">
        <v>-15</v>
      </c>
      <c r="D10" s="15">
        <f t="shared" ref="D10:E22" si="0">(B10*12+15*SIGN(B10))*25.4</f>
        <v>-4953</v>
      </c>
      <c r="E10" s="15">
        <f t="shared" si="0"/>
        <v>-4953</v>
      </c>
      <c r="F10" s="15">
        <f>D10-[1]TS1!$B$13</f>
        <v>-11679.5</v>
      </c>
      <c r="G10" s="15">
        <f>E10-[1]TS1!$C$13</f>
        <v>-12121.4</v>
      </c>
    </row>
    <row r="11" spans="1:7" x14ac:dyDescent="0.3">
      <c r="A11" s="15" t="s">
        <v>116</v>
      </c>
      <c r="B11" s="15">
        <v>-135</v>
      </c>
      <c r="C11" s="15">
        <v>-15</v>
      </c>
      <c r="D11" s="15">
        <f t="shared" si="0"/>
        <v>-41529</v>
      </c>
      <c r="E11" s="15">
        <f t="shared" si="0"/>
        <v>-4953</v>
      </c>
      <c r="F11" s="15">
        <f>D11-[1]TS1!$B$13</f>
        <v>-48255.5</v>
      </c>
      <c r="G11" s="15">
        <f>E11-[1]TS1!$C$13</f>
        <v>-12121.4</v>
      </c>
    </row>
    <row r="12" spans="1:7" x14ac:dyDescent="0.3">
      <c r="A12" s="15" t="s">
        <v>117</v>
      </c>
      <c r="B12" s="15">
        <v>-135</v>
      </c>
      <c r="C12" s="15">
        <v>25</v>
      </c>
      <c r="D12" s="15">
        <f t="shared" si="0"/>
        <v>-41529</v>
      </c>
      <c r="E12" s="15">
        <f t="shared" si="0"/>
        <v>8001</v>
      </c>
      <c r="F12" s="15">
        <f>D12-[1]TS1!$B$13</f>
        <v>-48255.5</v>
      </c>
      <c r="G12" s="15">
        <f>E12-[1]TS1!$C$13</f>
        <v>832.60000000000036</v>
      </c>
    </row>
    <row r="13" spans="1:7" x14ac:dyDescent="0.3">
      <c r="A13" s="15" t="s">
        <v>118</v>
      </c>
      <c r="B13" s="15">
        <v>-15</v>
      </c>
      <c r="C13" s="15">
        <v>25</v>
      </c>
      <c r="D13" s="15">
        <f t="shared" si="0"/>
        <v>-4953</v>
      </c>
      <c r="E13" s="15">
        <f t="shared" si="0"/>
        <v>8001</v>
      </c>
      <c r="F13" s="15">
        <f>D13-[1]TS1!$B$13</f>
        <v>-11679.5</v>
      </c>
      <c r="G13" s="15">
        <f>E13-[1]TS1!$C$13</f>
        <v>832.60000000000036</v>
      </c>
    </row>
    <row r="14" spans="1:7" x14ac:dyDescent="0.3">
      <c r="A14" s="15" t="s">
        <v>119</v>
      </c>
      <c r="B14" s="15">
        <v>-15</v>
      </c>
      <c r="C14" s="15">
        <v>165</v>
      </c>
      <c r="D14" s="15">
        <f t="shared" si="0"/>
        <v>-4953</v>
      </c>
      <c r="E14" s="15">
        <f t="shared" si="0"/>
        <v>50673</v>
      </c>
      <c r="F14" s="15">
        <f>D14-[1]TS1!$B$13</f>
        <v>-11679.5</v>
      </c>
      <c r="G14" s="15">
        <f>E14-[1]TS1!$C$13</f>
        <v>43504.6</v>
      </c>
    </row>
    <row r="15" spans="1:7" x14ac:dyDescent="0.3">
      <c r="A15" s="15" t="s">
        <v>120</v>
      </c>
      <c r="B15" s="15">
        <v>65</v>
      </c>
      <c r="C15" s="15">
        <v>165</v>
      </c>
      <c r="D15" s="15">
        <f t="shared" si="0"/>
        <v>20193</v>
      </c>
      <c r="E15" s="15">
        <f t="shared" si="0"/>
        <v>50673</v>
      </c>
      <c r="F15" s="15">
        <f>D15-[1]TS1!$B$13</f>
        <v>13466.5</v>
      </c>
      <c r="G15" s="15">
        <f>E15-[1]TS1!$C$13</f>
        <v>43504.6</v>
      </c>
    </row>
    <row r="16" spans="1:7" x14ac:dyDescent="0.3">
      <c r="A16" s="15" t="s">
        <v>121</v>
      </c>
      <c r="B16" s="15">
        <v>65</v>
      </c>
      <c r="C16" s="15">
        <v>65</v>
      </c>
      <c r="D16" s="15">
        <f t="shared" si="0"/>
        <v>20193</v>
      </c>
      <c r="E16" s="15">
        <f t="shared" si="0"/>
        <v>20193</v>
      </c>
      <c r="F16" s="15">
        <f>D16-[1]TS1!$B$13</f>
        <v>13466.5</v>
      </c>
      <c r="G16" s="15">
        <f>E16-[1]TS1!$C$13</f>
        <v>13024.6</v>
      </c>
    </row>
    <row r="17" spans="1:7" x14ac:dyDescent="0.3">
      <c r="A17" s="15" t="s">
        <v>122</v>
      </c>
      <c r="B17" s="15">
        <v>165</v>
      </c>
      <c r="C17" s="15">
        <v>65</v>
      </c>
      <c r="D17" s="15">
        <f t="shared" si="0"/>
        <v>50673</v>
      </c>
      <c r="E17" s="15">
        <f t="shared" si="0"/>
        <v>20193</v>
      </c>
      <c r="F17" s="15">
        <f>D17-[1]TS1!$B$13</f>
        <v>43946.5</v>
      </c>
      <c r="G17" s="15">
        <f>E17-[1]TS1!$C$13</f>
        <v>13024.6</v>
      </c>
    </row>
    <row r="18" spans="1:7" x14ac:dyDescent="0.3">
      <c r="A18" s="15" t="s">
        <v>123</v>
      </c>
      <c r="B18" s="15">
        <v>165</v>
      </c>
      <c r="C18" s="15">
        <v>-15</v>
      </c>
      <c r="D18" s="15">
        <f t="shared" si="0"/>
        <v>50673</v>
      </c>
      <c r="E18" s="15">
        <f t="shared" si="0"/>
        <v>-4953</v>
      </c>
      <c r="F18" s="15">
        <f>D18-[1]TS1!$B$13</f>
        <v>43946.5</v>
      </c>
      <c r="G18" s="15">
        <f>E18-[1]TS1!$C$13</f>
        <v>-12121.4</v>
      </c>
    </row>
    <row r="19" spans="1:7" x14ac:dyDescent="0.3">
      <c r="A19" s="15" t="s">
        <v>124</v>
      </c>
      <c r="B19" s="15">
        <v>65</v>
      </c>
      <c r="C19" s="15">
        <v>-15</v>
      </c>
      <c r="D19" s="15">
        <f t="shared" si="0"/>
        <v>20193</v>
      </c>
      <c r="E19" s="15">
        <f t="shared" si="0"/>
        <v>-4953</v>
      </c>
      <c r="F19" s="15">
        <f>D19-[1]TS1!$B$13</f>
        <v>13466.5</v>
      </c>
      <c r="G19" s="15">
        <f>E19-[1]TS1!$C$13</f>
        <v>-12121.4</v>
      </c>
    </row>
    <row r="20" spans="1:7" x14ac:dyDescent="0.3">
      <c r="A20" s="15" t="s">
        <v>125</v>
      </c>
      <c r="B20" s="15">
        <v>65</v>
      </c>
      <c r="C20" s="15">
        <v>-35</v>
      </c>
      <c r="D20" s="15">
        <f t="shared" si="0"/>
        <v>20193</v>
      </c>
      <c r="E20" s="15">
        <f t="shared" si="0"/>
        <v>-11049</v>
      </c>
      <c r="F20" s="15">
        <f>D20-[1]TS1!$B$13</f>
        <v>13466.5</v>
      </c>
      <c r="G20" s="15">
        <f>E20-[1]TS1!$C$13</f>
        <v>-18217.400000000001</v>
      </c>
    </row>
    <row r="21" spans="1:7" x14ac:dyDescent="0.3">
      <c r="A21" s="15" t="s">
        <v>126</v>
      </c>
      <c r="B21" s="15">
        <v>25</v>
      </c>
      <c r="C21" s="15">
        <v>-35</v>
      </c>
      <c r="D21" s="15">
        <f t="shared" si="0"/>
        <v>8001</v>
      </c>
      <c r="E21" s="15">
        <f t="shared" si="0"/>
        <v>-11049</v>
      </c>
      <c r="F21" s="15">
        <f>D21-[1]TS1!$B$13</f>
        <v>1274.5</v>
      </c>
      <c r="G21" s="15">
        <f>E21-[1]TS1!$C$13</f>
        <v>-18217.400000000001</v>
      </c>
    </row>
    <row r="22" spans="1:7" x14ac:dyDescent="0.3">
      <c r="A22" s="15" t="s">
        <v>127</v>
      </c>
      <c r="B22" s="15">
        <v>25</v>
      </c>
      <c r="C22" s="15">
        <v>-115</v>
      </c>
      <c r="D22" s="15">
        <f t="shared" si="0"/>
        <v>8001</v>
      </c>
      <c r="E22" s="15">
        <f t="shared" si="0"/>
        <v>-35433</v>
      </c>
      <c r="F22" s="15">
        <f>D22-[1]TS1!$B$13</f>
        <v>1274.5</v>
      </c>
      <c r="G22" s="15">
        <f>E22-[1]TS1!$C$13</f>
        <v>-42601.4</v>
      </c>
    </row>
    <row r="23" spans="1:7" x14ac:dyDescent="0.3">
      <c r="A23" s="16" t="s">
        <v>114</v>
      </c>
      <c r="B23" s="15">
        <f>B9</f>
        <v>-15</v>
      </c>
      <c r="C23" s="15">
        <f>C9</f>
        <v>-115</v>
      </c>
      <c r="D23" s="15">
        <f>D9</f>
        <v>-4953</v>
      </c>
      <c r="E23" s="15">
        <f>E9</f>
        <v>-35433</v>
      </c>
      <c r="F23" s="15">
        <f>D23-[1]TS1!$B$13</f>
        <v>-11679.5</v>
      </c>
      <c r="G23" s="15">
        <f>E23-[1]TS1!$C$13</f>
        <v>-42601.4</v>
      </c>
    </row>
    <row r="26" spans="1:7" x14ac:dyDescent="0.3">
      <c r="A26" t="s">
        <v>128</v>
      </c>
    </row>
    <row r="28" spans="1:7" x14ac:dyDescent="0.3">
      <c r="A28" t="s">
        <v>109</v>
      </c>
      <c r="B28" t="s">
        <v>112</v>
      </c>
      <c r="C28" t="s">
        <v>113</v>
      </c>
    </row>
    <row r="29" spans="1:7" x14ac:dyDescent="0.3">
      <c r="A29" t="s">
        <v>114</v>
      </c>
      <c r="B29">
        <f>D11</f>
        <v>-41529</v>
      </c>
      <c r="C29">
        <v>0</v>
      </c>
      <c r="D29" t="s">
        <v>129</v>
      </c>
    </row>
    <row r="30" spans="1:7" x14ac:dyDescent="0.3">
      <c r="A30" t="s">
        <v>115</v>
      </c>
      <c r="B30">
        <f>D17</f>
        <v>50673</v>
      </c>
      <c r="C30">
        <v>0</v>
      </c>
      <c r="D30" t="s">
        <v>129</v>
      </c>
    </row>
    <row r="31" spans="1:7" x14ac:dyDescent="0.3">
      <c r="A31" t="s">
        <v>114</v>
      </c>
      <c r="B31">
        <v>0</v>
      </c>
      <c r="C31">
        <f>E9</f>
        <v>-35433</v>
      </c>
      <c r="D31" t="s">
        <v>130</v>
      </c>
    </row>
    <row r="32" spans="1:7" x14ac:dyDescent="0.3">
      <c r="A32" t="s">
        <v>115</v>
      </c>
      <c r="B32">
        <v>0</v>
      </c>
      <c r="C32">
        <f>E14</f>
        <v>50673</v>
      </c>
      <c r="D32" t="s">
        <v>130</v>
      </c>
    </row>
    <row r="33" spans="1:5" x14ac:dyDescent="0.3">
      <c r="A33" t="s">
        <v>188</v>
      </c>
    </row>
    <row r="34" spans="1:5" x14ac:dyDescent="0.3">
      <c r="B34" s="36" t="s">
        <v>186</v>
      </c>
      <c r="C34" s="36"/>
      <c r="D34" s="36" t="s">
        <v>187</v>
      </c>
      <c r="E34" s="36"/>
    </row>
    <row r="35" spans="1:5" x14ac:dyDescent="0.3">
      <c r="A35" s="15" t="s">
        <v>152</v>
      </c>
      <c r="B35" s="15" t="s">
        <v>1</v>
      </c>
      <c r="C35" s="15" t="s">
        <v>2</v>
      </c>
      <c r="D35" s="15" t="s">
        <v>1</v>
      </c>
      <c r="E35" s="15" t="s">
        <v>2</v>
      </c>
    </row>
    <row r="36" spans="1:5" x14ac:dyDescent="0.3">
      <c r="A36" s="15" t="s">
        <v>118</v>
      </c>
      <c r="B36" s="15">
        <f>B37</f>
        <v>-16306.8</v>
      </c>
      <c r="C36" s="15">
        <f>C37-140*12*25.4</f>
        <v>-35966.400000000001</v>
      </c>
      <c r="D36" s="15">
        <f>D37</f>
        <v>-10820.400000000001</v>
      </c>
      <c r="E36" s="15">
        <f>E37-140*12*25.4</f>
        <v>-31089.599999999999</v>
      </c>
    </row>
    <row r="37" spans="1:5" x14ac:dyDescent="0.3">
      <c r="A37" s="15" t="s">
        <v>119</v>
      </c>
      <c r="B37" s="15">
        <f>B38-80*12*25.4</f>
        <v>-16306.8</v>
      </c>
      <c r="C37" s="15">
        <f>C38</f>
        <v>6705.5999999999995</v>
      </c>
      <c r="D37" s="15">
        <f>D38-80*12*25.4</f>
        <v>-10820.400000000001</v>
      </c>
      <c r="E37" s="15">
        <f>E38</f>
        <v>11582.4</v>
      </c>
    </row>
    <row r="38" spans="1:5" x14ac:dyDescent="0.3">
      <c r="A38" s="15" t="s">
        <v>120</v>
      </c>
      <c r="B38" s="15">
        <f>(8+18.5)*12*25.4</f>
        <v>8077.2</v>
      </c>
      <c r="C38" s="15">
        <f>(8+14)*12*25.4</f>
        <v>6705.5999999999995</v>
      </c>
      <c r="D38" s="15">
        <f>(8+2+16+18.5)*12*25.4</f>
        <v>13563.599999999999</v>
      </c>
      <c r="E38" s="15">
        <f>(8+16+14)*12*25.4</f>
        <v>11582.4</v>
      </c>
    </row>
    <row r="39" spans="1:5" x14ac:dyDescent="0.3">
      <c r="A39" s="15" t="s">
        <v>121</v>
      </c>
      <c r="B39" s="15">
        <f>B38</f>
        <v>8077.2</v>
      </c>
      <c r="C39" s="15">
        <f>C38-100*12*25.4</f>
        <v>-23774.400000000001</v>
      </c>
      <c r="D39" s="15">
        <f>D38</f>
        <v>13563.599999999999</v>
      </c>
      <c r="E39" s="15">
        <f>E38-100*12*25.4</f>
        <v>-18897.599999999999</v>
      </c>
    </row>
  </sheetData>
  <mergeCells count="7">
    <mergeCell ref="B34:C34"/>
    <mergeCell ref="D34:E34"/>
    <mergeCell ref="B6:E6"/>
    <mergeCell ref="F6:G6"/>
    <mergeCell ref="B7:C7"/>
    <mergeCell ref="D7:E7"/>
    <mergeCell ref="F7:G7"/>
  </mergeCells>
  <hyperlinks>
    <hyperlink ref="A3" r:id="rId1"/>
    <hyperlink ref="A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4</vt:i4>
      </vt:variant>
    </vt:vector>
  </HeadingPairs>
  <TitlesOfParts>
    <vt:vector size="14" baseType="lpstr">
      <vt:lpstr>NOTES</vt:lpstr>
      <vt:lpstr>All LHO LVEA Monuments List</vt:lpstr>
      <vt:lpstr>TS1</vt:lpstr>
      <vt:lpstr>TS2</vt:lpstr>
      <vt:lpstr>All LHO End-Y Monuments List</vt:lpstr>
      <vt:lpstr>LHO D970210-v2</vt:lpstr>
      <vt:lpstr>LHO LVEA 15nov2011</vt:lpstr>
      <vt:lpstr>LHO End Y 12Jan2012</vt:lpstr>
      <vt:lpstr>LVEA interior wall</vt:lpstr>
      <vt:lpstr>TS structure</vt:lpstr>
      <vt:lpstr>All LHO LVEA Monuments Plot</vt:lpstr>
      <vt:lpstr>TS1 Plot</vt:lpstr>
      <vt:lpstr>TS2 Plot</vt:lpstr>
      <vt:lpstr>All LHO End-Y Monuments Plot</vt:lpstr>
    </vt:vector>
  </TitlesOfParts>
  <Company>LIGO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jason.oberling;Dennis Coyne</dc:creator>
  <cp:lastModifiedBy>coyne</cp:lastModifiedBy>
  <cp:lastPrinted>2012-09-04T20:37:33Z</cp:lastPrinted>
  <dcterms:created xsi:type="dcterms:W3CDTF">2011-09-23T17:18:10Z</dcterms:created>
  <dcterms:modified xsi:type="dcterms:W3CDTF">2012-09-05T03:18:17Z</dcterms:modified>
</cp:coreProperties>
</file>