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daniel.sigg\Documents\Protel\EtherCAT\EtherCATCornerFive\Project Outputs for EtherCATCornerE\"/>
    </mc:Choice>
  </mc:AlternateContent>
  <bookViews>
    <workbookView xWindow="-20" yWindow="-20" windowWidth="7970" windowHeight="11360"/>
  </bookViews>
  <sheets>
    <sheet name="Part List Report" sheetId="3" r:id="rId1"/>
  </sheets>
  <calcPr calcId="162913"/>
</workbook>
</file>

<file path=xl/calcChain.xml><?xml version="1.0" encoding="utf-8"?>
<calcChain xmlns="http://schemas.openxmlformats.org/spreadsheetml/2006/main">
  <c r="K41" i="3" l="1"/>
  <c r="J41" i="3"/>
  <c r="K40" i="3"/>
  <c r="L40" i="3" s="1"/>
  <c r="M40" i="3" s="1"/>
  <c r="J40" i="3"/>
  <c r="K39" i="3"/>
  <c r="J39" i="3"/>
  <c r="K38" i="3"/>
  <c r="L38" i="3" s="1"/>
  <c r="M38" i="3" s="1"/>
  <c r="J38" i="3"/>
  <c r="K37" i="3"/>
  <c r="J37" i="3"/>
  <c r="K36" i="3"/>
  <c r="J36" i="3"/>
  <c r="K35" i="3"/>
  <c r="J35" i="3"/>
  <c r="K34" i="3"/>
  <c r="L34" i="3" s="1"/>
  <c r="M34" i="3" s="1"/>
  <c r="J34" i="3"/>
  <c r="K33" i="3"/>
  <c r="J33" i="3"/>
  <c r="K32" i="3"/>
  <c r="J32" i="3"/>
  <c r="L32" i="3" s="1"/>
  <c r="M32" i="3" s="1"/>
  <c r="K31" i="3"/>
  <c r="J31" i="3"/>
  <c r="K30" i="3"/>
  <c r="J30" i="3"/>
  <c r="K29" i="3"/>
  <c r="J29" i="3"/>
  <c r="K28" i="3"/>
  <c r="J28" i="3"/>
  <c r="L28" i="3" s="1"/>
  <c r="M28" i="3" s="1"/>
  <c r="K27" i="3"/>
  <c r="J27" i="3"/>
  <c r="K26" i="3"/>
  <c r="J26" i="3"/>
  <c r="K25" i="3"/>
  <c r="J25" i="3"/>
  <c r="K24" i="3"/>
  <c r="J24" i="3"/>
  <c r="K23" i="3"/>
  <c r="J23" i="3"/>
  <c r="K22" i="3"/>
  <c r="L22" i="3" s="1"/>
  <c r="M22" i="3" s="1"/>
  <c r="J22" i="3"/>
  <c r="K21" i="3"/>
  <c r="J21" i="3"/>
  <c r="K20" i="3"/>
  <c r="J20" i="3"/>
  <c r="K19" i="3"/>
  <c r="J19" i="3"/>
  <c r="K18" i="3"/>
  <c r="L18" i="3" s="1"/>
  <c r="M18" i="3" s="1"/>
  <c r="J18" i="3"/>
  <c r="K17" i="3"/>
  <c r="J17" i="3"/>
  <c r="K16" i="3"/>
  <c r="J16" i="3"/>
  <c r="K15" i="3"/>
  <c r="J15" i="3"/>
  <c r="K14" i="3"/>
  <c r="L14" i="3" s="1"/>
  <c r="M14" i="3" s="1"/>
  <c r="J14" i="3"/>
  <c r="K13" i="3"/>
  <c r="J13" i="3"/>
  <c r="K12" i="3"/>
  <c r="J12" i="3"/>
  <c r="L19" i="3" l="1"/>
  <c r="M19" i="3" s="1"/>
  <c r="L23" i="3"/>
  <c r="M23" i="3" s="1"/>
  <c r="L27" i="3"/>
  <c r="M27" i="3" s="1"/>
  <c r="L31" i="3"/>
  <c r="M31" i="3" s="1"/>
  <c r="L35" i="3"/>
  <c r="M35" i="3" s="1"/>
  <c r="L16" i="3"/>
  <c r="M16" i="3" s="1"/>
  <c r="L36" i="3"/>
  <c r="M36" i="3" s="1"/>
  <c r="L37" i="3"/>
  <c r="M37" i="3" s="1"/>
  <c r="L12" i="3"/>
  <c r="M12" i="3" s="1"/>
  <c r="L20" i="3"/>
  <c r="M20" i="3" s="1"/>
  <c r="L13" i="3"/>
  <c r="M13" i="3" s="1"/>
  <c r="L39" i="3"/>
  <c r="M39" i="3" s="1"/>
  <c r="L24" i="3"/>
  <c r="M24" i="3" s="1"/>
  <c r="L17" i="3"/>
  <c r="M17" i="3" s="1"/>
  <c r="L21" i="3"/>
  <c r="M21" i="3" s="1"/>
  <c r="L25" i="3"/>
  <c r="M25" i="3" s="1"/>
  <c r="L29" i="3"/>
  <c r="M29" i="3" s="1"/>
  <c r="L33" i="3"/>
  <c r="M33" i="3" s="1"/>
  <c r="L26" i="3"/>
  <c r="M26" i="3" s="1"/>
  <c r="L30" i="3"/>
  <c r="M30" i="3" s="1"/>
  <c r="L15" i="3"/>
  <c r="M15" i="3" s="1"/>
  <c r="L41" i="3"/>
  <c r="M41" i="3" s="1"/>
  <c r="J11" i="3"/>
  <c r="K11" i="3"/>
  <c r="K10" i="3"/>
  <c r="J10" i="3"/>
  <c r="E52" i="3"/>
  <c r="E51" i="3"/>
  <c r="E50" i="3"/>
  <c r="E49" i="3"/>
  <c r="E48" i="3"/>
  <c r="E47" i="3"/>
  <c r="B42" i="3"/>
  <c r="D8" i="3"/>
  <c r="E8" i="3"/>
  <c r="L11" i="3" l="1"/>
  <c r="L10" i="3"/>
  <c r="M11" i="3"/>
  <c r="M10" i="3"/>
</calcChain>
</file>

<file path=xl/sharedStrings.xml><?xml version="1.0" encoding="utf-8"?>
<sst xmlns="http://schemas.openxmlformats.org/spreadsheetml/2006/main" count="259" uniqueCount="148">
  <si>
    <t>Project:</t>
  </si>
  <si>
    <t>Print Date:</t>
  </si>
  <si>
    <t>Report Date:</t>
  </si>
  <si>
    <t>Total # of unique parts</t>
  </si>
  <si>
    <t>SMT Placements per board</t>
  </si>
  <si>
    <t>Thru-Hole placement per board</t>
  </si>
  <si>
    <t>Fine pitch placement per board</t>
  </si>
  <si>
    <t>BGA placement per board</t>
  </si>
  <si>
    <t>Summary per Board</t>
  </si>
  <si>
    <t>Total pieces</t>
  </si>
  <si>
    <t>Quantity to Order</t>
  </si>
  <si>
    <t>Author:</t>
  </si>
  <si>
    <t>Revision</t>
  </si>
  <si>
    <t>LIGO Project</t>
  </si>
  <si>
    <t>Bill of Materials</t>
  </si>
  <si>
    <t>Number of boards</t>
  </si>
  <si>
    <t>Mechanical placement per board</t>
  </si>
  <si>
    <t>Extra</t>
  </si>
  <si>
    <t>Excess</t>
  </si>
  <si>
    <t>Add</t>
  </si>
  <si>
    <t>3</t>
  </si>
  <si>
    <t>EtherCATCornerE.PrjPCB</t>
  </si>
  <si>
    <t>2</t>
  </si>
  <si>
    <t>Daniel Sigg</t>
  </si>
  <si>
    <t>1/29/2025</t>
  </si>
  <si>
    <t>4:59 PM</t>
  </si>
  <si>
    <t>Quantity</t>
  </si>
  <si>
    <t>Distributor</t>
  </si>
  <si>
    <t>Newark</t>
  </si>
  <si>
    <t>Beckhoff</t>
  </si>
  <si>
    <t>McMaster-Carr</t>
  </si>
  <si>
    <t>L-Com</t>
  </si>
  <si>
    <t>LIGO</t>
  </si>
  <si>
    <t>Digi-Key</t>
  </si>
  <si>
    <t>Part Number</t>
  </si>
  <si>
    <t>27C5226</t>
  </si>
  <si>
    <t>EK1101</t>
  </si>
  <si>
    <t>EL1124</t>
  </si>
  <si>
    <t>EL2124</t>
  </si>
  <si>
    <t>EL3104</t>
  </si>
  <si>
    <t>EL4134</t>
  </si>
  <si>
    <t>EL9410</t>
  </si>
  <si>
    <t>EL3692</t>
  </si>
  <si>
    <t>EL3102</t>
  </si>
  <si>
    <t>EL4132</t>
  </si>
  <si>
    <t>EL9011</t>
  </si>
  <si>
    <t>EK1100</t>
  </si>
  <si>
    <t>EL3202-0010</t>
  </si>
  <si>
    <t>EL7332</t>
  </si>
  <si>
    <t>EL1094</t>
  </si>
  <si>
    <t>EL2008</t>
  </si>
  <si>
    <t>91099A205</t>
  </si>
  <si>
    <t>SDG450XS</t>
  </si>
  <si>
    <t>D0902552-v3</t>
  </si>
  <si>
    <t>D1200133-v1</t>
  </si>
  <si>
    <t>D1201340-v1</t>
  </si>
  <si>
    <t>D0902557-v1</t>
  </si>
  <si>
    <t>21M5658</t>
  </si>
  <si>
    <t>D0902569-v1</t>
  </si>
  <si>
    <t>A32503-ND</t>
  </si>
  <si>
    <t>D0902567-v1</t>
  </si>
  <si>
    <t>A32510-ND</t>
  </si>
  <si>
    <t>08R3678</t>
  </si>
  <si>
    <t>277-1483-ND</t>
  </si>
  <si>
    <t>277-1495-ND</t>
  </si>
  <si>
    <t>277-1494-ND</t>
  </si>
  <si>
    <t>D1201359-v1</t>
  </si>
  <si>
    <t>Comment</t>
  </si>
  <si>
    <t>5V/0.6A isolated DC-DC converter, Omron S82S-7305</t>
  </si>
  <si>
    <t>EtherCAT coupler w/ ID switch</t>
  </si>
  <si>
    <t>4-channel digital input terminals, 5V</t>
  </si>
  <si>
    <t>4-channel digital output terminals, 5V</t>
  </si>
  <si>
    <t>4-channel analog input terminals, differential, 16 bits</t>
  </si>
  <si>
    <t>4-channel analog output terminals, differential, 16 bits</t>
  </si>
  <si>
    <t>Power supply terminals for E-bus, diagnostics</t>
  </si>
  <si>
    <t>2-channel high precision resistance terminal</t>
  </si>
  <si>
    <t>2-channel analog input terminals, differential, 16 bits</t>
  </si>
  <si>
    <t>2-channel analog output terminals, differential, 16 bits</t>
  </si>
  <si>
    <t>End cap</t>
  </si>
  <si>
    <t>Beckhoff EtherCAT coupler</t>
  </si>
  <si>
    <t>2-channel high precision input terminal PT100 (RTD)</t>
  </si>
  <si>
    <t>2-channel DC motor output stage 24 V DC, 1 A</t>
  </si>
  <si>
    <t>4-channel digital input terminals, 24V, n-type</t>
  </si>
  <si>
    <t>8-channel digital output terminals, 24V</t>
  </si>
  <si>
    <t>#6-32 1/4" flat</t>
  </si>
  <si>
    <t>Jack screw</t>
  </si>
  <si>
    <t>EtherCAT chassis</t>
  </si>
  <si>
    <t>Name Plate</t>
  </si>
  <si>
    <t>Rear Panel</t>
  </si>
  <si>
    <t>Adapter panel</t>
  </si>
  <si>
    <t>Ethernet patch cable, 1'</t>
  </si>
  <si>
    <t>DB37M adapter</t>
  </si>
  <si>
    <t>DB15/male</t>
  </si>
  <si>
    <t>DB25M adapter</t>
  </si>
  <si>
    <t>DB9/female</t>
  </si>
  <si>
    <t>M12 socket</t>
  </si>
  <si>
    <t>Terminal Block</t>
  </si>
  <si>
    <t>End Plate</t>
  </si>
  <si>
    <t>Jumper, 10pos</t>
  </si>
  <si>
    <t>TEC Driver</t>
  </si>
  <si>
    <t>Description</t>
  </si>
  <si>
    <t>Beckhoff EtherCAT coupler w/ ID switch</t>
  </si>
  <si>
    <t>2-channel high precision input terminal PT100 (RTD) for 2- or 3-wire connection</t>
  </si>
  <si>
    <t>4-channel digital input terminal, 24V, 10 µs, n-type</t>
  </si>
  <si>
    <t>8-channel digital output terminal, 24V</t>
  </si>
  <si>
    <t>#6-32 1/4" flat head screw</t>
  </si>
  <si>
    <t>Jack screw, 45 inch thread</t>
  </si>
  <si>
    <t>Additional part number</t>
  </si>
  <si>
    <t>Blank</t>
  </si>
  <si>
    <t>TEC Driver PCB</t>
  </si>
  <si>
    <t>Designator</t>
  </si>
  <si>
    <t>B1, B23, B24, B25, B40, B41</t>
  </si>
  <si>
    <t>B2</t>
  </si>
  <si>
    <t>B3, B15, B31, B58, B68</t>
  </si>
  <si>
    <t>B4, B8, B9, B10, B16, B32, B35, B36, B59, B60, B61, B62, B63, B64, B69, B70, B71, B72, B73, B74</t>
  </si>
  <si>
    <t>B5, B11, B12, B13, B17, B27, B28, B29, B37, B38, B51, B52, B56, B66</t>
  </si>
  <si>
    <t>B6, B18, B53, B54</t>
  </si>
  <si>
    <t>B14, B34, B55, B65, B?</t>
  </si>
  <si>
    <t>B19, B76, B77</t>
  </si>
  <si>
    <t>B20</t>
  </si>
  <si>
    <t>B21, B30, B57, B67</t>
  </si>
  <si>
    <t>B22, B39, B75</t>
  </si>
  <si>
    <t>B26, B42</t>
  </si>
  <si>
    <t>B33</t>
  </si>
  <si>
    <t>B43, B45</t>
  </si>
  <si>
    <t>B44, B46, B47, B49</t>
  </si>
  <si>
    <t>B48, B50</t>
  </si>
  <si>
    <t>E1, E2, E3, E4, E5, E6, E7, E8, E25, E26, E27, E28, E29, E30, E31, E32, E33, E34</t>
  </si>
  <si>
    <t>E9, E10, E11, E12, E13, E14, E15, E16, E17, E18, E19, E20, E21, E22, E23, E24</t>
  </si>
  <si>
    <t>PN1</t>
  </si>
  <si>
    <t>PN2</t>
  </si>
  <si>
    <t>PN3</t>
  </si>
  <si>
    <t>PN4</t>
  </si>
  <si>
    <t>PN5, PN6, PN8, PN9</t>
  </si>
  <si>
    <t>PN7, PN10, PN25, PN26, PN33, PN47</t>
  </si>
  <si>
    <t>PN11, PN12, PN13, PN14</t>
  </si>
  <si>
    <t>PN15, PN20</t>
  </si>
  <si>
    <t>PN16, PN17, PN18, PN19</t>
  </si>
  <si>
    <t>PN21, PN22, PN23, PN24</t>
  </si>
  <si>
    <t>PN27, PN28, PN29, PN30, PN31, PN34, PN35, PN36, PN37, PN38, PN41, PN42, PN43, PN44, PN45, PN48, PN49, PN50, PN51, PN52</t>
  </si>
  <si>
    <t>PN32, PN46</t>
  </si>
  <si>
    <t>PN39, PN40, PN53, PN54</t>
  </si>
  <si>
    <t>PN55</t>
  </si>
  <si>
    <t>Footprint</t>
  </si>
  <si>
    <t/>
  </si>
  <si>
    <t>Assembly Type</t>
  </si>
  <si>
    <t>M</t>
  </si>
  <si>
    <t>D1200132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</si>
</sst>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C09]dd\-mmm\-yy;@"/>
    <numFmt numFmtId="165" formatCode="[$-409]h:mm:ss\ AM/PM;@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2"/>
      <color indexed="10"/>
      <name val="Arial"/>
      <family val="2"/>
    </font>
    <font>
      <b/>
      <sz val="16"/>
      <color indexed="48"/>
      <name val="Arial"/>
      <family val="2"/>
    </font>
    <font>
      <b/>
      <sz val="18"/>
      <color indexed="4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color indexed="4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5" fillId="2" borderId="0" xfId="0" applyFont="1" applyFill="1" applyBorder="1" applyAlignment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/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 applyAlignment="1"/>
    <xf numFmtId="0" fontId="5" fillId="2" borderId="1" xfId="0" applyFont="1" applyFill="1" applyBorder="1" applyAlignment="1"/>
    <xf numFmtId="0" fontId="6" fillId="2" borderId="1" xfId="0" applyFont="1" applyFill="1" applyBorder="1" applyAlignment="1">
      <alignment horizontal="left"/>
    </xf>
    <xf numFmtId="0" fontId="7" fillId="2" borderId="0" xfId="0" applyFont="1" applyFill="1" applyBorder="1" applyAlignment="1"/>
    <xf numFmtId="0" fontId="9" fillId="2" borderId="0" xfId="0" applyFont="1" applyFill="1" applyBorder="1" applyAlignment="1"/>
    <xf numFmtId="0" fontId="4" fillId="2" borderId="3" xfId="0" applyFont="1" applyFill="1" applyBorder="1" applyAlignment="1"/>
    <xf numFmtId="0" fontId="4" fillId="2" borderId="0" xfId="0" applyFont="1" applyFill="1" applyBorder="1" applyAlignment="1"/>
    <xf numFmtId="0" fontId="6" fillId="2" borderId="2" xfId="0" applyFont="1" applyFill="1" applyBorder="1" applyAlignment="1"/>
    <xf numFmtId="0" fontId="0" fillId="0" borderId="4" xfId="0" applyBorder="1" applyAlignment="1">
      <alignment vertical="top"/>
    </xf>
    <xf numFmtId="0" fontId="0" fillId="0" borderId="0" xfId="0" applyBorder="1" applyAlignment="1">
      <alignment vertical="top"/>
    </xf>
    <xf numFmtId="0" fontId="9" fillId="2" borderId="0" xfId="0" applyFont="1" applyFill="1" applyBorder="1" applyAlignment="1">
      <alignment horizontal="left"/>
    </xf>
    <xf numFmtId="0" fontId="11" fillId="2" borderId="5" xfId="0" applyFont="1" applyFill="1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4" xfId="0" applyFont="1" applyFill="1" applyBorder="1" applyAlignment="1">
      <alignment horizontal="center" vertical="top"/>
    </xf>
    <xf numFmtId="0" fontId="12" fillId="0" borderId="0" xfId="0" applyFont="1" applyFill="1" applyAlignment="1">
      <alignment horizontal="center" vertical="top"/>
    </xf>
    <xf numFmtId="0" fontId="14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0" fillId="0" borderId="3" xfId="0" applyBorder="1" applyAlignment="1">
      <alignment vertical="top"/>
    </xf>
    <xf numFmtId="0" fontId="10" fillId="2" borderId="8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164" fontId="6" fillId="2" borderId="0" xfId="0" applyNumberFormat="1" applyFont="1" applyFill="1" applyBorder="1" applyAlignment="1">
      <alignment horizontal="left"/>
    </xf>
    <xf numFmtId="0" fontId="0" fillId="4" borderId="4" xfId="0" applyFill="1" applyBorder="1" applyAlignment="1">
      <alignment vertical="top"/>
    </xf>
    <xf numFmtId="0" fontId="0" fillId="4" borderId="12" xfId="0" applyFill="1" applyBorder="1" applyAlignment="1">
      <alignment vertical="top"/>
    </xf>
    <xf numFmtId="1" fontId="0" fillId="4" borderId="12" xfId="0" applyNumberForma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0" fontId="1" fillId="3" borderId="0" xfId="0" applyFont="1" applyFill="1" applyBorder="1" applyAlignment="1">
      <alignment vertical="center"/>
    </xf>
    <xf numFmtId="0" fontId="10" fillId="2" borderId="5" xfId="0" applyFont="1" applyFill="1" applyBorder="1" applyAlignment="1">
      <alignment vertical="center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right" vertical="center"/>
    </xf>
    <xf numFmtId="1" fontId="15" fillId="3" borderId="18" xfId="0" applyNumberFormat="1" applyFont="1" applyFill="1" applyBorder="1" applyAlignment="1">
      <alignment horizontal="center" vertical="top"/>
    </xf>
    <xf numFmtId="0" fontId="15" fillId="3" borderId="19" xfId="0" applyFont="1" applyFill="1" applyBorder="1" applyAlignment="1">
      <alignment vertical="top"/>
    </xf>
    <xf numFmtId="0" fontId="15" fillId="3" borderId="19" xfId="0" applyNumberFormat="1" applyFont="1" applyFill="1" applyBorder="1" applyAlignment="1">
      <alignment vertical="top"/>
    </xf>
    <xf numFmtId="0" fontId="15" fillId="3" borderId="20" xfId="0" applyFont="1" applyFill="1" applyBorder="1" applyAlignment="1">
      <alignment vertical="top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9" fontId="15" fillId="0" borderId="0" xfId="0" applyNumberFormat="1" applyFont="1" applyFill="1"/>
    <xf numFmtId="1" fontId="15" fillId="0" borderId="0" xfId="0" applyNumberFormat="1" applyFont="1" applyFill="1"/>
    <xf numFmtId="0" fontId="14" fillId="0" borderId="5" xfId="0" quotePrefix="1" applyFont="1" applyBorder="1" applyAlignment="1">
      <alignment vertical="center"/>
    </xf>
    <xf numFmtId="0" fontId="9" fillId="2" borderId="1" xfId="0" quotePrefix="1" applyFont="1" applyFill="1" applyBorder="1" applyAlignment="1">
      <alignment horizontal="left"/>
    </xf>
    <xf numFmtId="1" fontId="1" fillId="5" borderId="7" xfId="0" quotePrefix="1" applyNumberFormat="1" applyFont="1" applyFill="1" applyBorder="1" applyAlignment="1">
      <alignment horizontal="right" vertical="center"/>
    </xf>
    <xf numFmtId="0" fontId="9" fillId="2" borderId="2" xfId="0" quotePrefix="1" applyFont="1" applyFill="1" applyBorder="1" applyAlignment="1">
      <alignment horizontal="left"/>
    </xf>
    <xf numFmtId="0" fontId="6" fillId="2" borderId="2" xfId="0" quotePrefix="1" applyFont="1" applyFill="1" applyBorder="1" applyAlignment="1">
      <alignment horizontal="left"/>
    </xf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165" fontId="6" fillId="2" borderId="0" xfId="0" applyNumberFormat="1" applyFont="1" applyFill="1" applyBorder="1" applyAlignment="1">
      <alignment horizontal="left"/>
    </xf>
    <xf numFmtId="0" fontId="0" fillId="0" borderId="0" xfId="0" applyBorder="1" applyAlignment="1"/>
    <xf numFmtId="0" fontId="12" fillId="6" borderId="9" xfId="0" applyFont="1" applyFill="1" applyBorder="1" applyAlignment="1">
      <alignment horizontal="center" vertical="top" wrapText="1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</cellXfs>
  <cellStyles count="1">
    <cellStyle name="Normal" xfId="0" builtinId="0"/>
  </cellStyles>
  <dxfs count="48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13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le2" displayName="Table2" ref="B9:M42" totalsRowShown="0" headerRowDxfId="15" dataDxfId="13" headerRowBorderDxfId="14" tableBorderDxfId="12">
  <autoFilter ref="B9:M42"/>
  <tableColumns count="12">
    <tableColumn id="1" name="Quantity" dataDxfId="11"/>
    <tableColumn id="2" name="Distributor" dataDxfId="10"/>
    <tableColumn id="3" name="Part Number" dataDxfId="9"/>
    <tableColumn id="4" name="Comment" dataDxfId="8"/>
    <tableColumn id="5" name="Description" dataDxfId="7"/>
    <tableColumn id="6" name="Designator" dataDxfId="6"/>
    <tableColumn id="7" name="Footprint" dataDxfId="5"/>
    <tableColumn id="8" name="Assembly Type" dataDxfId="4"/>
    <tableColumn id="9" name="Extra" dataDxfId="3"/>
    <tableColumn id="10" name="Excess" dataDxfId="2"/>
    <tableColumn id="11" name="Add" dataDxfId="1"/>
    <tableColumn id="12" name="Quantity to Order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M52"/>
  <sheetViews>
    <sheetView showGridLines="0" tabSelected="1" zoomScaleNormal="100" workbookViewId="0"/>
  </sheetViews>
  <sheetFormatPr defaultColWidth="9.1796875" defaultRowHeight="12.5" x14ac:dyDescent="0.25"/>
  <cols>
    <col min="1" max="1" width="0.81640625" style="1" customWidth="1"/>
    <col min="2" max="2" width="7.26953125" style="3" customWidth="1"/>
    <col min="3" max="3" width="18.54296875" style="3" customWidth="1"/>
    <col min="4" max="4" width="24.81640625" style="1" customWidth="1"/>
    <col min="5" max="5" width="18" style="1" customWidth="1"/>
    <col min="6" max="6" width="30.7265625" style="1" customWidth="1"/>
    <col min="7" max="7" width="40.7265625" style="1" customWidth="1"/>
    <col min="8" max="8" width="17.26953125" style="1" customWidth="1"/>
    <col min="9" max="9" width="5.453125" style="1" customWidth="1"/>
    <col min="10" max="10" width="7" style="1" customWidth="1"/>
    <col min="11" max="11" width="8.7265625" style="1" customWidth="1"/>
    <col min="12" max="12" width="6.7265625" style="1" customWidth="1"/>
    <col min="13" max="13" width="12.54296875" style="1" customWidth="1"/>
    <col min="14" max="16384" width="9.1796875" style="1"/>
  </cols>
  <sheetData>
    <row r="1" spans="1:13" ht="4.5" customHeight="1" thickBot="1" x14ac:dyDescent="0.3">
      <c r="A1" s="14"/>
      <c r="B1" s="14"/>
      <c r="C1" s="14"/>
      <c r="D1" s="14"/>
      <c r="E1" s="14"/>
      <c r="F1" s="14"/>
      <c r="G1" s="14"/>
      <c r="H1" s="14"/>
      <c r="I1" s="17"/>
      <c r="J1" s="17"/>
      <c r="K1" s="17"/>
      <c r="L1" s="17"/>
      <c r="M1" s="17"/>
    </row>
    <row r="2" spans="1:13" ht="37.5" customHeight="1" x14ac:dyDescent="0.25">
      <c r="A2" s="13"/>
      <c r="B2" s="26" t="s">
        <v>14</v>
      </c>
      <c r="C2" s="27"/>
      <c r="D2" s="19"/>
      <c r="E2" s="23" t="s">
        <v>13</v>
      </c>
      <c r="F2" s="19"/>
      <c r="G2" s="39" t="s">
        <v>147</v>
      </c>
      <c r="H2" s="23" t="s">
        <v>12</v>
      </c>
      <c r="I2" s="52" t="s">
        <v>20</v>
      </c>
      <c r="J2" s="24"/>
      <c r="K2" s="24"/>
      <c r="L2" s="24"/>
      <c r="M2" s="20"/>
    </row>
    <row r="3" spans="1:13" ht="23.25" customHeight="1" x14ac:dyDescent="0.35">
      <c r="A3" s="13"/>
      <c r="B3" s="12"/>
      <c r="C3" s="5"/>
      <c r="D3" s="18"/>
      <c r="E3" s="4"/>
      <c r="F3" s="4"/>
      <c r="G3" s="4"/>
      <c r="H3" s="4"/>
      <c r="I3" s="17"/>
      <c r="J3" s="17"/>
      <c r="K3" s="17"/>
      <c r="L3" s="17"/>
      <c r="M3" s="25"/>
    </row>
    <row r="4" spans="1:13" ht="17.25" customHeight="1" x14ac:dyDescent="0.35">
      <c r="A4" s="13"/>
      <c r="B4" s="12" t="s">
        <v>0</v>
      </c>
      <c r="C4" s="5"/>
      <c r="D4" s="53" t="s">
        <v>21</v>
      </c>
      <c r="E4" s="8"/>
      <c r="F4" s="6"/>
      <c r="G4" s="57" t="s">
        <v>15</v>
      </c>
      <c r="H4" s="58"/>
      <c r="I4" s="54" t="s">
        <v>22</v>
      </c>
      <c r="J4" s="38"/>
      <c r="K4" s="38"/>
      <c r="L4" s="38"/>
      <c r="M4" s="25"/>
    </row>
    <row r="5" spans="1:13" ht="17.25" customHeight="1" x14ac:dyDescent="0.35">
      <c r="A5" s="13"/>
      <c r="B5" s="12" t="s">
        <v>11</v>
      </c>
      <c r="C5" s="5"/>
      <c r="D5" s="55" t="s">
        <v>23</v>
      </c>
      <c r="E5" s="15"/>
      <c r="F5" s="6"/>
      <c r="G5" s="6"/>
      <c r="H5" s="6"/>
      <c r="I5" s="17"/>
      <c r="J5" s="17"/>
      <c r="K5" s="17"/>
      <c r="L5" s="17"/>
      <c r="M5" s="25"/>
    </row>
    <row r="6" spans="1:13" ht="13" x14ac:dyDescent="0.3">
      <c r="A6" s="13"/>
      <c r="B6" s="9"/>
      <c r="C6" s="7"/>
      <c r="D6" s="10"/>
      <c r="E6" s="8"/>
      <c r="F6" s="6"/>
      <c r="G6" s="6"/>
      <c r="H6" s="6"/>
      <c r="I6" s="17"/>
      <c r="J6" s="17"/>
      <c r="K6" s="17"/>
      <c r="L6" s="17"/>
      <c r="M6" s="25"/>
    </row>
    <row r="7" spans="1:13" ht="15.75" customHeight="1" x14ac:dyDescent="0.25">
      <c r="A7" s="13"/>
      <c r="B7" s="11" t="s">
        <v>2</v>
      </c>
      <c r="D7" s="56" t="s">
        <v>24</v>
      </c>
      <c r="E7" s="56" t="s">
        <v>25</v>
      </c>
      <c r="F7" s="11"/>
      <c r="G7" s="11"/>
      <c r="H7" s="11"/>
      <c r="I7" s="17"/>
      <c r="J7" s="17"/>
      <c r="K7" s="17"/>
      <c r="L7" s="17"/>
      <c r="M7" s="25"/>
    </row>
    <row r="8" spans="1:13" ht="15.75" customHeight="1" x14ac:dyDescent="0.25">
      <c r="A8" s="13"/>
      <c r="B8" s="6" t="s">
        <v>1</v>
      </c>
      <c r="D8" s="33">
        <f ca="1">TODAY()</f>
        <v>45686</v>
      </c>
      <c r="E8" s="59">
        <f ca="1">NOW()</f>
        <v>45686.708328125002</v>
      </c>
      <c r="F8" s="60"/>
      <c r="G8" s="11"/>
      <c r="H8" s="11"/>
      <c r="I8" s="17"/>
      <c r="J8" s="17"/>
      <c r="K8" s="17"/>
      <c r="L8" s="17"/>
      <c r="M8" s="25"/>
    </row>
    <row r="9" spans="1:13" s="2" customFormat="1" ht="24.75" customHeight="1" x14ac:dyDescent="0.25">
      <c r="A9" s="13"/>
      <c r="B9" s="40" t="s">
        <v>26</v>
      </c>
      <c r="C9" s="41" t="s">
        <v>27</v>
      </c>
      <c r="D9" s="41" t="s">
        <v>34</v>
      </c>
      <c r="E9" s="41" t="s">
        <v>67</v>
      </c>
      <c r="F9" s="41" t="s">
        <v>100</v>
      </c>
      <c r="G9" s="42" t="s">
        <v>110</v>
      </c>
      <c r="H9" s="41" t="s">
        <v>143</v>
      </c>
      <c r="I9" s="41" t="s">
        <v>145</v>
      </c>
      <c r="J9" s="42" t="s">
        <v>17</v>
      </c>
      <c r="K9" s="42" t="s">
        <v>18</v>
      </c>
      <c r="L9" s="42" t="s">
        <v>19</v>
      </c>
      <c r="M9" s="42" t="s">
        <v>10</v>
      </c>
    </row>
    <row r="10" spans="1:13" s="2" customFormat="1" ht="30.5" x14ac:dyDescent="0.25">
      <c r="A10" s="13"/>
      <c r="B10" s="48">
        <v>6</v>
      </c>
      <c r="C10" s="49" t="s">
        <v>28</v>
      </c>
      <c r="D10" s="49" t="s">
        <v>35</v>
      </c>
      <c r="E10" s="49" t="s">
        <v>68</v>
      </c>
      <c r="F10" s="49" t="s">
        <v>68</v>
      </c>
      <c r="G10" s="49" t="s">
        <v>111</v>
      </c>
      <c r="H10" s="49" t="s">
        <v>144</v>
      </c>
      <c r="I10" s="49" t="s">
        <v>146</v>
      </c>
      <c r="J10" s="51">
        <f>+IF(OR(I10="BGA",I10="FP",I10="TH"),1,IF($I$4*B10&lt;100,5,0))</f>
        <v>5</v>
      </c>
      <c r="K10" s="50">
        <f>+IF(AND(I10="",$I$4*B10&gt;100),0.05,0)</f>
        <v>0</v>
      </c>
      <c r="L10" s="51">
        <f>+ROUNDUP($I$4*B10*K10+J10,0)</f>
        <v>5</v>
      </c>
      <c r="M10" s="43">
        <f>+IF(OR(LEFT(G10&amp;"",1)="C",LEFT(G10&amp;"",1)="R"),ROUNDUP($I$4*B10+L10,-1),$I$4*B10+L10)</f>
        <v>17</v>
      </c>
    </row>
    <row r="11" spans="1:13" s="2" customFormat="1" ht="20.5" x14ac:dyDescent="0.25">
      <c r="A11" s="13"/>
      <c r="B11" s="48">
        <v>1</v>
      </c>
      <c r="C11" s="49" t="s">
        <v>29</v>
      </c>
      <c r="D11" s="49" t="s">
        <v>36</v>
      </c>
      <c r="E11" s="49" t="s">
        <v>69</v>
      </c>
      <c r="F11" s="49" t="s">
        <v>101</v>
      </c>
      <c r="G11" s="49" t="s">
        <v>112</v>
      </c>
      <c r="H11" s="49" t="s">
        <v>144</v>
      </c>
      <c r="I11" s="49" t="s">
        <v>146</v>
      </c>
      <c r="J11" s="51">
        <f t="shared" ref="J11" si="0">+IF(OR(I11="BGA",I11="FP",I11="TH"),1,IF($I$4*B11&lt;100,5,0))</f>
        <v>5</v>
      </c>
      <c r="K11" s="50">
        <f t="shared" ref="K11" si="1">+IF(AND(I11="",$I$4*B11&gt;100),0.05,0)</f>
        <v>0</v>
      </c>
      <c r="L11" s="51">
        <f t="shared" ref="L11" si="2">+ROUNDUP($I$4*B11*K11+J11,0)</f>
        <v>5</v>
      </c>
      <c r="M11" s="43">
        <f t="shared" ref="M11" si="3">+IF(OR(LEFT(G11&amp;"",1)="C",LEFT(G11&amp;"",1)="R"),ROUNDUP($I$4*B11+L11,-1),$I$4*B11+L11)</f>
        <v>7</v>
      </c>
    </row>
    <row r="12" spans="1:13" s="2" customFormat="1" ht="20.5" x14ac:dyDescent="0.25">
      <c r="A12" s="13"/>
      <c r="B12" s="48">
        <v>5</v>
      </c>
      <c r="C12" s="49" t="s">
        <v>29</v>
      </c>
      <c r="D12" s="49" t="s">
        <v>37</v>
      </c>
      <c r="E12" s="49" t="s">
        <v>70</v>
      </c>
      <c r="F12" s="49" t="s">
        <v>70</v>
      </c>
      <c r="G12" s="49" t="s">
        <v>113</v>
      </c>
      <c r="H12" s="49" t="s">
        <v>144</v>
      </c>
      <c r="I12" s="49" t="s">
        <v>146</v>
      </c>
      <c r="J12" s="51">
        <f>+IF(OR(I12="BGA",I12="FP",I12="TH"),1,IF($I$4*B12&lt;100,5,0))</f>
        <v>5</v>
      </c>
      <c r="K12" s="50">
        <f>+IF(AND(I12="",$I$4*B12&gt;100),0.05,0)</f>
        <v>0</v>
      </c>
      <c r="L12" s="51">
        <f>+ROUNDUP($I$4*B12*K12+J12,0)</f>
        <v>5</v>
      </c>
      <c r="M12" s="43">
        <f>+IF(OR(LEFT(G12&amp;"",1)="C",LEFT(G12&amp;"",1)="R"),ROUNDUP($I$4*B12+L12,-1),$I$4*B12+L12)</f>
        <v>15</v>
      </c>
    </row>
    <row r="13" spans="1:13" s="2" customFormat="1" ht="20.5" x14ac:dyDescent="0.25">
      <c r="A13" s="13"/>
      <c r="B13" s="48">
        <v>20</v>
      </c>
      <c r="C13" s="49" t="s">
        <v>29</v>
      </c>
      <c r="D13" s="49" t="s">
        <v>38</v>
      </c>
      <c r="E13" s="49" t="s">
        <v>71</v>
      </c>
      <c r="F13" s="49" t="s">
        <v>71</v>
      </c>
      <c r="G13" s="49" t="s">
        <v>114</v>
      </c>
      <c r="H13" s="49" t="s">
        <v>144</v>
      </c>
      <c r="I13" s="49" t="s">
        <v>146</v>
      </c>
      <c r="J13" s="51">
        <f t="shared" ref="J13" si="4">+IF(OR(I13="BGA",I13="FP",I13="TH"),1,IF($I$4*B13&lt;100,5,0))</f>
        <v>5</v>
      </c>
      <c r="K13" s="50">
        <f t="shared" ref="K13" si="5">+IF(AND(I13="",$I$4*B13&gt;100),0.05,0)</f>
        <v>0</v>
      </c>
      <c r="L13" s="51">
        <f t="shared" ref="L13" si="6">+ROUNDUP($I$4*B13*K13+J13,0)</f>
        <v>5</v>
      </c>
      <c r="M13" s="43">
        <f t="shared" ref="M13" si="7">+IF(OR(LEFT(G13&amp;"",1)="C",LEFT(G13&amp;"",1)="R"),ROUNDUP($I$4*B13+L13,-1),$I$4*B13+L13)</f>
        <v>45</v>
      </c>
    </row>
    <row r="14" spans="1:13" s="2" customFormat="1" ht="30.5" x14ac:dyDescent="0.25">
      <c r="A14" s="13"/>
      <c r="B14" s="48">
        <v>14</v>
      </c>
      <c r="C14" s="49" t="s">
        <v>29</v>
      </c>
      <c r="D14" s="49" t="s">
        <v>39</v>
      </c>
      <c r="E14" s="49" t="s">
        <v>72</v>
      </c>
      <c r="F14" s="49" t="s">
        <v>72</v>
      </c>
      <c r="G14" s="49" t="s">
        <v>115</v>
      </c>
      <c r="H14" s="49" t="s">
        <v>144</v>
      </c>
      <c r="I14" s="49" t="s">
        <v>146</v>
      </c>
      <c r="J14" s="51">
        <f>+IF(OR(I14="BGA",I14="FP",I14="TH"),1,IF($I$4*B14&lt;100,5,0))</f>
        <v>5</v>
      </c>
      <c r="K14" s="50">
        <f>+IF(AND(I14="",$I$4*B14&gt;100),0.05,0)</f>
        <v>0</v>
      </c>
      <c r="L14" s="51">
        <f>+ROUNDUP($I$4*B14*K14+J14,0)</f>
        <v>5</v>
      </c>
      <c r="M14" s="43">
        <f>+IF(OR(LEFT(G14&amp;"",1)="C",LEFT(G14&amp;"",1)="R"),ROUNDUP($I$4*B14+L14,-1),$I$4*B14+L14)</f>
        <v>33</v>
      </c>
    </row>
    <row r="15" spans="1:13" s="2" customFormat="1" ht="30.5" x14ac:dyDescent="0.25">
      <c r="A15" s="13"/>
      <c r="B15" s="48">
        <v>4</v>
      </c>
      <c r="C15" s="49" t="s">
        <v>29</v>
      </c>
      <c r="D15" s="49" t="s">
        <v>40</v>
      </c>
      <c r="E15" s="49" t="s">
        <v>73</v>
      </c>
      <c r="F15" s="49" t="s">
        <v>73</v>
      </c>
      <c r="G15" s="49" t="s">
        <v>116</v>
      </c>
      <c r="H15" s="49" t="s">
        <v>144</v>
      </c>
      <c r="I15" s="49" t="s">
        <v>146</v>
      </c>
      <c r="J15" s="51">
        <f t="shared" ref="J15" si="8">+IF(OR(I15="BGA",I15="FP",I15="TH"),1,IF($I$4*B15&lt;100,5,0))</f>
        <v>5</v>
      </c>
      <c r="K15" s="50">
        <f t="shared" ref="K15" si="9">+IF(AND(I15="",$I$4*B15&gt;100),0.05,0)</f>
        <v>0</v>
      </c>
      <c r="L15" s="51">
        <f t="shared" ref="L15" si="10">+ROUNDUP($I$4*B15*K15+J15,0)</f>
        <v>5</v>
      </c>
      <c r="M15" s="43">
        <f t="shared" ref="M15" si="11">+IF(OR(LEFT(G15&amp;"",1)="C",LEFT(G15&amp;"",1)="R"),ROUNDUP($I$4*B15+L15,-1),$I$4*B15+L15)</f>
        <v>13</v>
      </c>
    </row>
    <row r="16" spans="1:13" s="2" customFormat="1" ht="20.5" x14ac:dyDescent="0.25">
      <c r="A16" s="13"/>
      <c r="B16" s="48">
        <v>5</v>
      </c>
      <c r="C16" s="49" t="s">
        <v>29</v>
      </c>
      <c r="D16" s="49" t="s">
        <v>41</v>
      </c>
      <c r="E16" s="49" t="s">
        <v>74</v>
      </c>
      <c r="F16" s="49" t="s">
        <v>74</v>
      </c>
      <c r="G16" s="49" t="s">
        <v>117</v>
      </c>
      <c r="H16" s="49" t="s">
        <v>144</v>
      </c>
      <c r="I16" s="49" t="s">
        <v>146</v>
      </c>
      <c r="J16" s="51">
        <f>+IF(OR(I16="BGA",I16="FP",I16="TH"),1,IF($I$4*B16&lt;100,5,0))</f>
        <v>5</v>
      </c>
      <c r="K16" s="50">
        <f>+IF(AND(I16="",$I$4*B16&gt;100),0.05,0)</f>
        <v>0</v>
      </c>
      <c r="L16" s="51">
        <f>+ROUNDUP($I$4*B16*K16+J16,0)</f>
        <v>5</v>
      </c>
      <c r="M16" s="43">
        <f>+IF(OR(LEFT(G16&amp;"",1)="C",LEFT(G16&amp;"",1)="R"),ROUNDUP($I$4*B16+L16,-1),$I$4*B16+L16)</f>
        <v>15</v>
      </c>
    </row>
    <row r="17" spans="1:13" s="2" customFormat="1" ht="20.5" x14ac:dyDescent="0.25">
      <c r="A17" s="13"/>
      <c r="B17" s="48">
        <v>3</v>
      </c>
      <c r="C17" s="49" t="s">
        <v>29</v>
      </c>
      <c r="D17" s="49" t="s">
        <v>42</v>
      </c>
      <c r="E17" s="49" t="s">
        <v>75</v>
      </c>
      <c r="F17" s="49" t="s">
        <v>102</v>
      </c>
      <c r="G17" s="49" t="s">
        <v>118</v>
      </c>
      <c r="H17" s="49" t="s">
        <v>144</v>
      </c>
      <c r="I17" s="49" t="s">
        <v>146</v>
      </c>
      <c r="J17" s="51">
        <f t="shared" ref="J17" si="12">+IF(OR(I17="BGA",I17="FP",I17="TH"),1,IF($I$4*B17&lt;100,5,0))</f>
        <v>5</v>
      </c>
      <c r="K17" s="50">
        <f t="shared" ref="K17" si="13">+IF(AND(I17="",$I$4*B17&gt;100),0.05,0)</f>
        <v>0</v>
      </c>
      <c r="L17" s="51">
        <f t="shared" ref="L17" si="14">+ROUNDUP($I$4*B17*K17+J17,0)</f>
        <v>5</v>
      </c>
      <c r="M17" s="43">
        <f t="shared" ref="M17" si="15">+IF(OR(LEFT(G17&amp;"",1)="C",LEFT(G17&amp;"",1)="R"),ROUNDUP($I$4*B17+L17,-1),$I$4*B17+L17)</f>
        <v>11</v>
      </c>
    </row>
    <row r="18" spans="1:13" s="2" customFormat="1" ht="30.5" x14ac:dyDescent="0.25">
      <c r="A18" s="13"/>
      <c r="B18" s="48">
        <v>1</v>
      </c>
      <c r="C18" s="49" t="s">
        <v>29</v>
      </c>
      <c r="D18" s="49" t="s">
        <v>43</v>
      </c>
      <c r="E18" s="49" t="s">
        <v>76</v>
      </c>
      <c r="F18" s="49" t="s">
        <v>76</v>
      </c>
      <c r="G18" s="49" t="s">
        <v>119</v>
      </c>
      <c r="H18" s="49" t="s">
        <v>144</v>
      </c>
      <c r="I18" s="49" t="s">
        <v>146</v>
      </c>
      <c r="J18" s="51">
        <f>+IF(OR(I18="BGA",I18="FP",I18="TH"),1,IF($I$4*B18&lt;100,5,0))</f>
        <v>5</v>
      </c>
      <c r="K18" s="50">
        <f>+IF(AND(I18="",$I$4*B18&gt;100),0.05,0)</f>
        <v>0</v>
      </c>
      <c r="L18" s="51">
        <f>+ROUNDUP($I$4*B18*K18+J18,0)</f>
        <v>5</v>
      </c>
      <c r="M18" s="43">
        <f>+IF(OR(LEFT(G18&amp;"",1)="C",LEFT(G18&amp;"",1)="R"),ROUNDUP($I$4*B18+L18,-1),$I$4*B18+L18)</f>
        <v>7</v>
      </c>
    </row>
    <row r="19" spans="1:13" s="2" customFormat="1" ht="30.5" x14ac:dyDescent="0.25">
      <c r="A19" s="13"/>
      <c r="B19" s="48">
        <v>4</v>
      </c>
      <c r="C19" s="49" t="s">
        <v>29</v>
      </c>
      <c r="D19" s="49" t="s">
        <v>44</v>
      </c>
      <c r="E19" s="49" t="s">
        <v>77</v>
      </c>
      <c r="F19" s="49" t="s">
        <v>77</v>
      </c>
      <c r="G19" s="49" t="s">
        <v>120</v>
      </c>
      <c r="H19" s="49" t="s">
        <v>144</v>
      </c>
      <c r="I19" s="49" t="s">
        <v>146</v>
      </c>
      <c r="J19" s="51">
        <f t="shared" ref="J19" si="16">+IF(OR(I19="BGA",I19="FP",I19="TH"),1,IF($I$4*B19&lt;100,5,0))</f>
        <v>5</v>
      </c>
      <c r="K19" s="50">
        <f t="shared" ref="K19" si="17">+IF(AND(I19="",$I$4*B19&gt;100),0.05,0)</f>
        <v>0</v>
      </c>
      <c r="L19" s="51">
        <f t="shared" ref="L19" si="18">+ROUNDUP($I$4*B19*K19+J19,0)</f>
        <v>5</v>
      </c>
      <c r="M19" s="43">
        <f t="shared" ref="M19" si="19">+IF(OR(LEFT(G19&amp;"",1)="C",LEFT(G19&amp;"",1)="R"),ROUNDUP($I$4*B19+L19,-1),$I$4*B19+L19)</f>
        <v>13</v>
      </c>
    </row>
    <row r="20" spans="1:13" s="2" customFormat="1" ht="13" x14ac:dyDescent="0.25">
      <c r="A20" s="13"/>
      <c r="B20" s="48">
        <v>3</v>
      </c>
      <c r="C20" s="49" t="s">
        <v>29</v>
      </c>
      <c r="D20" s="49" t="s">
        <v>45</v>
      </c>
      <c r="E20" s="49" t="s">
        <v>78</v>
      </c>
      <c r="F20" s="49" t="s">
        <v>78</v>
      </c>
      <c r="G20" s="49" t="s">
        <v>121</v>
      </c>
      <c r="H20" s="49" t="s">
        <v>144</v>
      </c>
      <c r="I20" s="49" t="s">
        <v>146</v>
      </c>
      <c r="J20" s="51">
        <f>+IF(OR(I20="BGA",I20="FP",I20="TH"),1,IF($I$4*B20&lt;100,5,0))</f>
        <v>5</v>
      </c>
      <c r="K20" s="50">
        <f>+IF(AND(I20="",$I$4*B20&gt;100),0.05,0)</f>
        <v>0</v>
      </c>
      <c r="L20" s="51">
        <f>+ROUNDUP($I$4*B20*K20+J20,0)</f>
        <v>5</v>
      </c>
      <c r="M20" s="43">
        <f>+IF(OR(LEFT(G20&amp;"",1)="C",LEFT(G20&amp;"",1)="R"),ROUNDUP($I$4*B20+L20,-1),$I$4*B20+L20)</f>
        <v>11</v>
      </c>
    </row>
    <row r="21" spans="1:13" s="2" customFormat="1" ht="20.5" x14ac:dyDescent="0.25">
      <c r="A21" s="13"/>
      <c r="B21" s="48">
        <v>2</v>
      </c>
      <c r="C21" s="49" t="s">
        <v>29</v>
      </c>
      <c r="D21" s="49" t="s">
        <v>46</v>
      </c>
      <c r="E21" s="49" t="s">
        <v>79</v>
      </c>
      <c r="F21" s="49" t="s">
        <v>79</v>
      </c>
      <c r="G21" s="49" t="s">
        <v>122</v>
      </c>
      <c r="H21" s="49" t="s">
        <v>144</v>
      </c>
      <c r="I21" s="49" t="s">
        <v>146</v>
      </c>
      <c r="J21" s="51">
        <f t="shared" ref="J21" si="20">+IF(OR(I21="BGA",I21="FP",I21="TH"),1,IF($I$4*B21&lt;100,5,0))</f>
        <v>5</v>
      </c>
      <c r="K21" s="50">
        <f t="shared" ref="K21" si="21">+IF(AND(I21="",$I$4*B21&gt;100),0.05,0)</f>
        <v>0</v>
      </c>
      <c r="L21" s="51">
        <f t="shared" ref="L21" si="22">+ROUNDUP($I$4*B21*K21+J21,0)</f>
        <v>5</v>
      </c>
      <c r="M21" s="43">
        <f t="shared" ref="M21" si="23">+IF(OR(LEFT(G21&amp;"",1)="C",LEFT(G21&amp;"",1)="R"),ROUNDUP($I$4*B21+L21,-1),$I$4*B21+L21)</f>
        <v>9</v>
      </c>
    </row>
    <row r="22" spans="1:13" s="2" customFormat="1" ht="30.5" x14ac:dyDescent="0.25">
      <c r="A22" s="13"/>
      <c r="B22" s="48">
        <v>1</v>
      </c>
      <c r="C22" s="49" t="s">
        <v>29</v>
      </c>
      <c r="D22" s="49" t="s">
        <v>47</v>
      </c>
      <c r="E22" s="49" t="s">
        <v>80</v>
      </c>
      <c r="F22" s="49" t="s">
        <v>102</v>
      </c>
      <c r="G22" s="49" t="s">
        <v>123</v>
      </c>
      <c r="H22" s="49" t="s">
        <v>144</v>
      </c>
      <c r="I22" s="49" t="s">
        <v>146</v>
      </c>
      <c r="J22" s="51">
        <f>+IF(OR(I22="BGA",I22="FP",I22="TH"),1,IF($I$4*B22&lt;100,5,0))</f>
        <v>5</v>
      </c>
      <c r="K22" s="50">
        <f>+IF(AND(I22="",$I$4*B22&gt;100),0.05,0)</f>
        <v>0</v>
      </c>
      <c r="L22" s="51">
        <f>+ROUNDUP($I$4*B22*K22+J22,0)</f>
        <v>5</v>
      </c>
      <c r="M22" s="43">
        <f>+IF(OR(LEFT(G22&amp;"",1)="C",LEFT(G22&amp;"",1)="R"),ROUNDUP($I$4*B22+L22,-1),$I$4*B22+L22)</f>
        <v>7</v>
      </c>
    </row>
    <row r="23" spans="1:13" s="2" customFormat="1" ht="20.5" x14ac:dyDescent="0.25">
      <c r="A23" s="13"/>
      <c r="B23" s="48">
        <v>2</v>
      </c>
      <c r="C23" s="49" t="s">
        <v>29</v>
      </c>
      <c r="D23" s="49" t="s">
        <v>48</v>
      </c>
      <c r="E23" s="49" t="s">
        <v>81</v>
      </c>
      <c r="F23" s="49" t="s">
        <v>81</v>
      </c>
      <c r="G23" s="49" t="s">
        <v>124</v>
      </c>
      <c r="H23" s="49" t="s">
        <v>144</v>
      </c>
      <c r="I23" s="49" t="s">
        <v>146</v>
      </c>
      <c r="J23" s="51">
        <f t="shared" ref="J23" si="24">+IF(OR(I23="BGA",I23="FP",I23="TH"),1,IF($I$4*B23&lt;100,5,0))</f>
        <v>5</v>
      </c>
      <c r="K23" s="50">
        <f t="shared" ref="K23" si="25">+IF(AND(I23="",$I$4*B23&gt;100),0.05,0)</f>
        <v>0</v>
      </c>
      <c r="L23" s="51">
        <f t="shared" ref="L23" si="26">+ROUNDUP($I$4*B23*K23+J23,0)</f>
        <v>5</v>
      </c>
      <c r="M23" s="43">
        <f t="shared" ref="M23" si="27">+IF(OR(LEFT(G23&amp;"",1)="C",LEFT(G23&amp;"",1)="R"),ROUNDUP($I$4*B23+L23,-1),$I$4*B23+L23)</f>
        <v>9</v>
      </c>
    </row>
    <row r="24" spans="1:13" s="2" customFormat="1" ht="20.5" x14ac:dyDescent="0.25">
      <c r="A24" s="13"/>
      <c r="B24" s="48">
        <v>4</v>
      </c>
      <c r="C24" s="49" t="s">
        <v>29</v>
      </c>
      <c r="D24" s="49" t="s">
        <v>49</v>
      </c>
      <c r="E24" s="49" t="s">
        <v>82</v>
      </c>
      <c r="F24" s="49" t="s">
        <v>103</v>
      </c>
      <c r="G24" s="49" t="s">
        <v>125</v>
      </c>
      <c r="H24" s="49" t="s">
        <v>144</v>
      </c>
      <c r="I24" s="49" t="s">
        <v>146</v>
      </c>
      <c r="J24" s="51">
        <f>+IF(OR(I24="BGA",I24="FP",I24="TH"),1,IF($I$4*B24&lt;100,5,0))</f>
        <v>5</v>
      </c>
      <c r="K24" s="50">
        <f>+IF(AND(I24="",$I$4*B24&gt;100),0.05,0)</f>
        <v>0</v>
      </c>
      <c r="L24" s="51">
        <f>+ROUNDUP($I$4*B24*K24+J24,0)</f>
        <v>5</v>
      </c>
      <c r="M24" s="43">
        <f>+IF(OR(LEFT(G24&amp;"",1)="C",LEFT(G24&amp;"",1)="R"),ROUNDUP($I$4*B24+L24,-1),$I$4*B24+L24)</f>
        <v>13</v>
      </c>
    </row>
    <row r="25" spans="1:13" s="2" customFormat="1" ht="20.5" x14ac:dyDescent="0.25">
      <c r="A25" s="13"/>
      <c r="B25" s="48">
        <v>2</v>
      </c>
      <c r="C25" s="49" t="s">
        <v>29</v>
      </c>
      <c r="D25" s="49" t="s">
        <v>50</v>
      </c>
      <c r="E25" s="49" t="s">
        <v>83</v>
      </c>
      <c r="F25" s="49" t="s">
        <v>104</v>
      </c>
      <c r="G25" s="49" t="s">
        <v>126</v>
      </c>
      <c r="H25" s="49" t="s">
        <v>144</v>
      </c>
      <c r="I25" s="49" t="s">
        <v>146</v>
      </c>
      <c r="J25" s="51">
        <f t="shared" ref="J25" si="28">+IF(OR(I25="BGA",I25="FP",I25="TH"),1,IF($I$4*B25&lt;100,5,0))</f>
        <v>5</v>
      </c>
      <c r="K25" s="50">
        <f t="shared" ref="K25" si="29">+IF(AND(I25="",$I$4*B25&gt;100),0.05,0)</f>
        <v>0</v>
      </c>
      <c r="L25" s="51">
        <f t="shared" ref="L25" si="30">+ROUNDUP($I$4*B25*K25+J25,0)</f>
        <v>5</v>
      </c>
      <c r="M25" s="43">
        <f t="shared" ref="M25" si="31">+IF(OR(LEFT(G25&amp;"",1)="C",LEFT(G25&amp;"",1)="R"),ROUNDUP($I$4*B25+L25,-1),$I$4*B25+L25)</f>
        <v>9</v>
      </c>
    </row>
    <row r="26" spans="1:13" s="2" customFormat="1" ht="20.5" x14ac:dyDescent="0.25">
      <c r="A26" s="13"/>
      <c r="B26" s="48">
        <v>18</v>
      </c>
      <c r="C26" s="49" t="s">
        <v>30</v>
      </c>
      <c r="D26" s="49" t="s">
        <v>51</v>
      </c>
      <c r="E26" s="49" t="s">
        <v>84</v>
      </c>
      <c r="F26" s="49" t="s">
        <v>105</v>
      </c>
      <c r="G26" s="49" t="s">
        <v>127</v>
      </c>
      <c r="H26" s="49" t="s">
        <v>144</v>
      </c>
      <c r="I26" s="49" t="s">
        <v>146</v>
      </c>
      <c r="J26" s="51">
        <f>+IF(OR(I26="BGA",I26="FP",I26="TH"),1,IF($I$4*B26&lt;100,5,0))</f>
        <v>5</v>
      </c>
      <c r="K26" s="50">
        <f>+IF(AND(I26="",$I$4*B26&gt;100),0.05,0)</f>
        <v>0</v>
      </c>
      <c r="L26" s="51">
        <f>+ROUNDUP($I$4*B26*K26+J26,0)</f>
        <v>5</v>
      </c>
      <c r="M26" s="43">
        <f>+IF(OR(LEFT(G26&amp;"",1)="C",LEFT(G26&amp;"",1)="R"),ROUNDUP($I$4*B26+L26,-1),$I$4*B26+L26)</f>
        <v>41</v>
      </c>
    </row>
    <row r="27" spans="1:13" s="2" customFormat="1" ht="20.5" x14ac:dyDescent="0.25">
      <c r="A27" s="13"/>
      <c r="B27" s="48">
        <v>16</v>
      </c>
      <c r="C27" s="49" t="s">
        <v>31</v>
      </c>
      <c r="D27" s="49" t="s">
        <v>52</v>
      </c>
      <c r="E27" s="49" t="s">
        <v>85</v>
      </c>
      <c r="F27" s="49" t="s">
        <v>106</v>
      </c>
      <c r="G27" s="49" t="s">
        <v>128</v>
      </c>
      <c r="H27" s="49" t="s">
        <v>144</v>
      </c>
      <c r="I27" s="49" t="s">
        <v>146</v>
      </c>
      <c r="J27" s="51">
        <f t="shared" ref="J27" si="32">+IF(OR(I27="BGA",I27="FP",I27="TH"),1,IF($I$4*B27&lt;100,5,0))</f>
        <v>5</v>
      </c>
      <c r="K27" s="50">
        <f t="shared" ref="K27" si="33">+IF(AND(I27="",$I$4*B27&gt;100),0.05,0)</f>
        <v>0</v>
      </c>
      <c r="L27" s="51">
        <f t="shared" ref="L27" si="34">+ROUNDUP($I$4*B27*K27+J27,0)</f>
        <v>5</v>
      </c>
      <c r="M27" s="43">
        <f t="shared" ref="M27" si="35">+IF(OR(LEFT(G27&amp;"",1)="C",LEFT(G27&amp;"",1)="R"),ROUNDUP($I$4*B27+L27,-1),$I$4*B27+L27)</f>
        <v>37</v>
      </c>
    </row>
    <row r="28" spans="1:13" s="2" customFormat="1" ht="13" x14ac:dyDescent="0.25">
      <c r="A28" s="13"/>
      <c r="B28" s="48">
        <v>1</v>
      </c>
      <c r="C28" s="49" t="s">
        <v>32</v>
      </c>
      <c r="D28" s="49" t="s">
        <v>53</v>
      </c>
      <c r="E28" s="49" t="s">
        <v>86</v>
      </c>
      <c r="F28" s="49" t="s">
        <v>107</v>
      </c>
      <c r="G28" s="49" t="s">
        <v>129</v>
      </c>
      <c r="H28" s="49" t="s">
        <v>144</v>
      </c>
      <c r="I28" s="49" t="s">
        <v>146</v>
      </c>
      <c r="J28" s="51">
        <f>+IF(OR(I28="BGA",I28="FP",I28="TH"),1,IF($I$4*B28&lt;100,5,0))</f>
        <v>5</v>
      </c>
      <c r="K28" s="50">
        <f>+IF(AND(I28="",$I$4*B28&gt;100),0.05,0)</f>
        <v>0</v>
      </c>
      <c r="L28" s="51">
        <f>+ROUNDUP($I$4*B28*K28+J28,0)</f>
        <v>5</v>
      </c>
      <c r="M28" s="43">
        <f>+IF(OR(LEFT(G28&amp;"",1)="C",LEFT(G28&amp;"",1)="R"),ROUNDUP($I$4*B28+L28,-1),$I$4*B28+L28)</f>
        <v>7</v>
      </c>
    </row>
    <row r="29" spans="1:13" s="2" customFormat="1" ht="13" x14ac:dyDescent="0.25">
      <c r="A29" s="13"/>
      <c r="B29" s="48">
        <v>1</v>
      </c>
      <c r="C29" s="49" t="s">
        <v>32</v>
      </c>
      <c r="D29" s="49" t="s">
        <v>54</v>
      </c>
      <c r="E29" s="49" t="s">
        <v>87</v>
      </c>
      <c r="F29" s="49" t="s">
        <v>107</v>
      </c>
      <c r="G29" s="49" t="s">
        <v>130</v>
      </c>
      <c r="H29" s="49" t="s">
        <v>144</v>
      </c>
      <c r="I29" s="49" t="s">
        <v>146</v>
      </c>
      <c r="J29" s="51">
        <f t="shared" ref="J29" si="36">+IF(OR(I29="BGA",I29="FP",I29="TH"),1,IF($I$4*B29&lt;100,5,0))</f>
        <v>5</v>
      </c>
      <c r="K29" s="50">
        <f t="shared" ref="K29" si="37">+IF(AND(I29="",$I$4*B29&gt;100),0.05,0)</f>
        <v>0</v>
      </c>
      <c r="L29" s="51">
        <f t="shared" ref="L29" si="38">+ROUNDUP($I$4*B29*K29+J29,0)</f>
        <v>5</v>
      </c>
      <c r="M29" s="43">
        <f t="shared" ref="M29" si="39">+IF(OR(LEFT(G29&amp;"",1)="C",LEFT(G29&amp;"",1)="R"),ROUNDUP($I$4*B29+L29,-1),$I$4*B29+L29)</f>
        <v>7</v>
      </c>
    </row>
    <row r="30" spans="1:13" s="2" customFormat="1" ht="13" x14ac:dyDescent="0.25">
      <c r="A30" s="13"/>
      <c r="B30" s="48">
        <v>1</v>
      </c>
      <c r="C30" s="49" t="s">
        <v>32</v>
      </c>
      <c r="D30" s="49" t="s">
        <v>55</v>
      </c>
      <c r="E30" s="49" t="s">
        <v>88</v>
      </c>
      <c r="F30" s="49" t="s">
        <v>107</v>
      </c>
      <c r="G30" s="49" t="s">
        <v>131</v>
      </c>
      <c r="H30" s="49" t="s">
        <v>144</v>
      </c>
      <c r="I30" s="49" t="s">
        <v>146</v>
      </c>
      <c r="J30" s="51">
        <f>+IF(OR(I30="BGA",I30="FP",I30="TH"),1,IF($I$4*B30&lt;100,5,0))</f>
        <v>5</v>
      </c>
      <c r="K30" s="50">
        <f>+IF(AND(I30="",$I$4*B30&gt;100),0.05,0)</f>
        <v>0</v>
      </c>
      <c r="L30" s="51">
        <f>+ROUNDUP($I$4*B30*K30+J30,0)</f>
        <v>5</v>
      </c>
      <c r="M30" s="43">
        <f>+IF(OR(LEFT(G30&amp;"",1)="C",LEFT(G30&amp;"",1)="R"),ROUNDUP($I$4*B30+L30,-1),$I$4*B30+L30)</f>
        <v>7</v>
      </c>
    </row>
    <row r="31" spans="1:13" s="2" customFormat="1" ht="13" x14ac:dyDescent="0.25">
      <c r="A31" s="13"/>
      <c r="B31" s="48">
        <v>1</v>
      </c>
      <c r="C31" s="49" t="s">
        <v>32</v>
      </c>
      <c r="D31" s="49" t="s">
        <v>56</v>
      </c>
      <c r="E31" s="49" t="s">
        <v>89</v>
      </c>
      <c r="F31" s="49" t="s">
        <v>108</v>
      </c>
      <c r="G31" s="49" t="s">
        <v>132</v>
      </c>
      <c r="H31" s="49" t="s">
        <v>144</v>
      </c>
      <c r="I31" s="49" t="s">
        <v>146</v>
      </c>
      <c r="J31" s="51">
        <f t="shared" ref="J31" si="40">+IF(OR(I31="BGA",I31="FP",I31="TH"),1,IF($I$4*B31&lt;100,5,0))</f>
        <v>5</v>
      </c>
      <c r="K31" s="50">
        <f t="shared" ref="K31" si="41">+IF(AND(I31="",$I$4*B31&gt;100),0.05,0)</f>
        <v>0</v>
      </c>
      <c r="L31" s="51">
        <f t="shared" ref="L31" si="42">+ROUNDUP($I$4*B31*K31+J31,0)</f>
        <v>5</v>
      </c>
      <c r="M31" s="43">
        <f t="shared" ref="M31" si="43">+IF(OR(LEFT(G31&amp;"",1)="C",LEFT(G31&amp;"",1)="R"),ROUNDUP($I$4*B31+L31,-1),$I$4*B31+L31)</f>
        <v>7</v>
      </c>
    </row>
    <row r="32" spans="1:13" s="2" customFormat="1" ht="13" x14ac:dyDescent="0.25">
      <c r="A32" s="13"/>
      <c r="B32" s="48">
        <v>4</v>
      </c>
      <c r="C32" s="49" t="s">
        <v>28</v>
      </c>
      <c r="D32" s="49" t="s">
        <v>57</v>
      </c>
      <c r="E32" s="49" t="s">
        <v>90</v>
      </c>
      <c r="F32" s="49" t="s">
        <v>107</v>
      </c>
      <c r="G32" s="49" t="s">
        <v>133</v>
      </c>
      <c r="H32" s="49" t="s">
        <v>144</v>
      </c>
      <c r="I32" s="49" t="s">
        <v>146</v>
      </c>
      <c r="J32" s="51">
        <f>+IF(OR(I32="BGA",I32="FP",I32="TH"),1,IF($I$4*B32&lt;100,5,0))</f>
        <v>5</v>
      </c>
      <c r="K32" s="50">
        <f>+IF(AND(I32="",$I$4*B32&gt;100),0.05,0)</f>
        <v>0</v>
      </c>
      <c r="L32" s="51">
        <f>+ROUNDUP($I$4*B32*K32+J32,0)</f>
        <v>5</v>
      </c>
      <c r="M32" s="43">
        <f>+IF(OR(LEFT(G32&amp;"",1)="C",LEFT(G32&amp;"",1)="R"),ROUNDUP($I$4*B32+L32,-1),$I$4*B32+L32)</f>
        <v>13</v>
      </c>
    </row>
    <row r="33" spans="1:13" s="2" customFormat="1" ht="13" x14ac:dyDescent="0.25">
      <c r="A33" s="13"/>
      <c r="B33" s="48">
        <v>6</v>
      </c>
      <c r="C33" s="49" t="s">
        <v>32</v>
      </c>
      <c r="D33" s="49" t="s">
        <v>58</v>
      </c>
      <c r="E33" s="49" t="s">
        <v>91</v>
      </c>
      <c r="F33" s="49" t="s">
        <v>107</v>
      </c>
      <c r="G33" s="49" t="s">
        <v>134</v>
      </c>
      <c r="H33" s="49" t="s">
        <v>144</v>
      </c>
      <c r="I33" s="49" t="s">
        <v>146</v>
      </c>
      <c r="J33" s="51">
        <f t="shared" ref="J33" si="44">+IF(OR(I33="BGA",I33="FP",I33="TH"),1,IF($I$4*B33&lt;100,5,0))</f>
        <v>5</v>
      </c>
      <c r="K33" s="50">
        <f t="shared" ref="K33" si="45">+IF(AND(I33="",$I$4*B33&gt;100),0.05,0)</f>
        <v>0</v>
      </c>
      <c r="L33" s="51">
        <f t="shared" ref="L33" si="46">+ROUNDUP($I$4*B33*K33+J33,0)</f>
        <v>5</v>
      </c>
      <c r="M33" s="43">
        <f t="shared" ref="M33" si="47">+IF(OR(LEFT(G33&amp;"",1)="C",LEFT(G33&amp;"",1)="R"),ROUNDUP($I$4*B33+L33,-1),$I$4*B33+L33)</f>
        <v>17</v>
      </c>
    </row>
    <row r="34" spans="1:13" s="2" customFormat="1" ht="13" x14ac:dyDescent="0.25">
      <c r="A34" s="13"/>
      <c r="B34" s="48">
        <v>4</v>
      </c>
      <c r="C34" s="49" t="s">
        <v>33</v>
      </c>
      <c r="D34" s="49" t="s">
        <v>59</v>
      </c>
      <c r="E34" s="49" t="s">
        <v>92</v>
      </c>
      <c r="F34" s="49" t="s">
        <v>107</v>
      </c>
      <c r="G34" s="49" t="s">
        <v>135</v>
      </c>
      <c r="H34" s="49" t="s">
        <v>144</v>
      </c>
      <c r="I34" s="49" t="s">
        <v>146</v>
      </c>
      <c r="J34" s="51">
        <f>+IF(OR(I34="BGA",I34="FP",I34="TH"),1,IF($I$4*B34&lt;100,5,0))</f>
        <v>5</v>
      </c>
      <c r="K34" s="50">
        <f>+IF(AND(I34="",$I$4*B34&gt;100),0.05,0)</f>
        <v>0</v>
      </c>
      <c r="L34" s="51">
        <f>+ROUNDUP($I$4*B34*K34+J34,0)</f>
        <v>5</v>
      </c>
      <c r="M34" s="43">
        <f>+IF(OR(LEFT(G34&amp;"",1)="C",LEFT(G34&amp;"",1)="R"),ROUNDUP($I$4*B34+L34,-1),$I$4*B34+L34)</f>
        <v>13</v>
      </c>
    </row>
    <row r="35" spans="1:13" s="2" customFormat="1" ht="13" x14ac:dyDescent="0.25">
      <c r="A35" s="13"/>
      <c r="B35" s="48">
        <v>2</v>
      </c>
      <c r="C35" s="49" t="s">
        <v>32</v>
      </c>
      <c r="D35" s="49" t="s">
        <v>60</v>
      </c>
      <c r="E35" s="49" t="s">
        <v>93</v>
      </c>
      <c r="F35" s="49" t="s">
        <v>107</v>
      </c>
      <c r="G35" s="49" t="s">
        <v>136</v>
      </c>
      <c r="H35" s="49" t="s">
        <v>144</v>
      </c>
      <c r="I35" s="49" t="s">
        <v>146</v>
      </c>
      <c r="J35" s="51">
        <f t="shared" ref="J35" si="48">+IF(OR(I35="BGA",I35="FP",I35="TH"),1,IF($I$4*B35&lt;100,5,0))</f>
        <v>5</v>
      </c>
      <c r="K35" s="50">
        <f t="shared" ref="K35" si="49">+IF(AND(I35="",$I$4*B35&gt;100),0.05,0)</f>
        <v>0</v>
      </c>
      <c r="L35" s="51">
        <f t="shared" ref="L35" si="50">+ROUNDUP($I$4*B35*K35+J35,0)</f>
        <v>5</v>
      </c>
      <c r="M35" s="43">
        <f t="shared" ref="M35" si="51">+IF(OR(LEFT(G35&amp;"",1)="C",LEFT(G35&amp;"",1)="R"),ROUNDUP($I$4*B35+L35,-1),$I$4*B35+L35)</f>
        <v>9</v>
      </c>
    </row>
    <row r="36" spans="1:13" s="2" customFormat="1" ht="13" x14ac:dyDescent="0.25">
      <c r="A36" s="13"/>
      <c r="B36" s="48">
        <v>4</v>
      </c>
      <c r="C36" s="49" t="s">
        <v>33</v>
      </c>
      <c r="D36" s="49" t="s">
        <v>61</v>
      </c>
      <c r="E36" s="49" t="s">
        <v>94</v>
      </c>
      <c r="F36" s="49" t="s">
        <v>107</v>
      </c>
      <c r="G36" s="49" t="s">
        <v>137</v>
      </c>
      <c r="H36" s="49" t="s">
        <v>144</v>
      </c>
      <c r="I36" s="49" t="s">
        <v>146</v>
      </c>
      <c r="J36" s="51">
        <f>+IF(OR(I36="BGA",I36="FP",I36="TH"),1,IF($I$4*B36&lt;100,5,0))</f>
        <v>5</v>
      </c>
      <c r="K36" s="50">
        <f>+IF(AND(I36="",$I$4*B36&gt;100),0.05,0)</f>
        <v>0</v>
      </c>
      <c r="L36" s="51">
        <f>+ROUNDUP($I$4*B36*K36+J36,0)</f>
        <v>5</v>
      </c>
      <c r="M36" s="43">
        <f>+IF(OR(LEFT(G36&amp;"",1)="C",LEFT(G36&amp;"",1)="R"),ROUNDUP($I$4*B36+L36,-1),$I$4*B36+L36)</f>
        <v>13</v>
      </c>
    </row>
    <row r="37" spans="1:13" s="2" customFormat="1" ht="13" x14ac:dyDescent="0.25">
      <c r="A37" s="13"/>
      <c r="B37" s="48">
        <v>4</v>
      </c>
      <c r="C37" s="49" t="s">
        <v>28</v>
      </c>
      <c r="D37" s="49" t="s">
        <v>62</v>
      </c>
      <c r="E37" s="49" t="s">
        <v>95</v>
      </c>
      <c r="F37" s="49" t="s">
        <v>107</v>
      </c>
      <c r="G37" s="49" t="s">
        <v>138</v>
      </c>
      <c r="H37" s="49" t="s">
        <v>144</v>
      </c>
      <c r="I37" s="49" t="s">
        <v>146</v>
      </c>
      <c r="J37" s="51">
        <f t="shared" ref="J37" si="52">+IF(OR(I37="BGA",I37="FP",I37="TH"),1,IF($I$4*B37&lt;100,5,0))</f>
        <v>5</v>
      </c>
      <c r="K37" s="50">
        <f t="shared" ref="K37" si="53">+IF(AND(I37="",$I$4*B37&gt;100),0.05,0)</f>
        <v>0</v>
      </c>
      <c r="L37" s="51">
        <f t="shared" ref="L37" si="54">+ROUNDUP($I$4*B37*K37+J37,0)</f>
        <v>5</v>
      </c>
      <c r="M37" s="43">
        <f t="shared" ref="M37" si="55">+IF(OR(LEFT(G37&amp;"",1)="C",LEFT(G37&amp;"",1)="R"),ROUNDUP($I$4*B37+L37,-1),$I$4*B37+L37)</f>
        <v>13</v>
      </c>
    </row>
    <row r="38" spans="1:13" s="2" customFormat="1" ht="30.5" x14ac:dyDescent="0.25">
      <c r="A38" s="13"/>
      <c r="B38" s="48">
        <v>20</v>
      </c>
      <c r="C38" s="49" t="s">
        <v>33</v>
      </c>
      <c r="D38" s="49" t="s">
        <v>63</v>
      </c>
      <c r="E38" s="49" t="s">
        <v>96</v>
      </c>
      <c r="F38" s="49" t="s">
        <v>96</v>
      </c>
      <c r="G38" s="49" t="s">
        <v>139</v>
      </c>
      <c r="H38" s="49" t="s">
        <v>144</v>
      </c>
      <c r="I38" s="49" t="s">
        <v>146</v>
      </c>
      <c r="J38" s="51">
        <f>+IF(OR(I38="BGA",I38="FP",I38="TH"),1,IF($I$4*B38&lt;100,5,0))</f>
        <v>5</v>
      </c>
      <c r="K38" s="50">
        <f>+IF(AND(I38="",$I$4*B38&gt;100),0.05,0)</f>
        <v>0</v>
      </c>
      <c r="L38" s="51">
        <f>+ROUNDUP($I$4*B38*K38+J38,0)</f>
        <v>5</v>
      </c>
      <c r="M38" s="43">
        <f>+IF(OR(LEFT(G38&amp;"",1)="C",LEFT(G38&amp;"",1)="R"),ROUNDUP($I$4*B38+L38,-1),$I$4*B38+L38)</f>
        <v>45</v>
      </c>
    </row>
    <row r="39" spans="1:13" s="2" customFormat="1" ht="13" x14ac:dyDescent="0.25">
      <c r="A39" s="13"/>
      <c r="B39" s="48">
        <v>2</v>
      </c>
      <c r="C39" s="49" t="s">
        <v>33</v>
      </c>
      <c r="D39" s="49" t="s">
        <v>64</v>
      </c>
      <c r="E39" s="49" t="s">
        <v>97</v>
      </c>
      <c r="F39" s="49" t="s">
        <v>97</v>
      </c>
      <c r="G39" s="49" t="s">
        <v>140</v>
      </c>
      <c r="H39" s="49" t="s">
        <v>144</v>
      </c>
      <c r="I39" s="49" t="s">
        <v>146</v>
      </c>
      <c r="J39" s="51">
        <f t="shared" ref="J39" si="56">+IF(OR(I39="BGA",I39="FP",I39="TH"),1,IF($I$4*B39&lt;100,5,0))</f>
        <v>5</v>
      </c>
      <c r="K39" s="50">
        <f t="shared" ref="K39" si="57">+IF(AND(I39="",$I$4*B39&gt;100),0.05,0)</f>
        <v>0</v>
      </c>
      <c r="L39" s="51">
        <f t="shared" ref="L39" si="58">+ROUNDUP($I$4*B39*K39+J39,0)</f>
        <v>5</v>
      </c>
      <c r="M39" s="43">
        <f t="shared" ref="M39" si="59">+IF(OR(LEFT(G39&amp;"",1)="C",LEFT(G39&amp;"",1)="R"),ROUNDUP($I$4*B39+L39,-1),$I$4*B39+L39)</f>
        <v>9</v>
      </c>
    </row>
    <row r="40" spans="1:13" s="2" customFormat="1" ht="13" x14ac:dyDescent="0.25">
      <c r="A40" s="13"/>
      <c r="B40" s="48">
        <v>4</v>
      </c>
      <c r="C40" s="49" t="s">
        <v>33</v>
      </c>
      <c r="D40" s="49" t="s">
        <v>65</v>
      </c>
      <c r="E40" s="49" t="s">
        <v>98</v>
      </c>
      <c r="F40" s="49" t="s">
        <v>98</v>
      </c>
      <c r="G40" s="49" t="s">
        <v>141</v>
      </c>
      <c r="H40" s="49" t="s">
        <v>144</v>
      </c>
      <c r="I40" s="49" t="s">
        <v>146</v>
      </c>
      <c r="J40" s="51">
        <f>+IF(OR(I40="BGA",I40="FP",I40="TH"),1,IF($I$4*B40&lt;100,5,0))</f>
        <v>5</v>
      </c>
      <c r="K40" s="50">
        <f>+IF(AND(I40="",$I$4*B40&gt;100),0.05,0)</f>
        <v>0</v>
      </c>
      <c r="L40" s="51">
        <f>+ROUNDUP($I$4*B40*K40+J40,0)</f>
        <v>5</v>
      </c>
      <c r="M40" s="43">
        <f>+IF(OR(LEFT(G40&amp;"",1)="C",LEFT(G40&amp;"",1)="R"),ROUNDUP($I$4*B40+L40,-1),$I$4*B40+L40)</f>
        <v>13</v>
      </c>
    </row>
    <row r="41" spans="1:13" x14ac:dyDescent="0.25">
      <c r="A41" s="13"/>
      <c r="B41" s="48">
        <v>1</v>
      </c>
      <c r="C41" s="49" t="s">
        <v>32</v>
      </c>
      <c r="D41" s="49" t="s">
        <v>66</v>
      </c>
      <c r="E41" s="49" t="s">
        <v>99</v>
      </c>
      <c r="F41" s="49" t="s">
        <v>109</v>
      </c>
      <c r="G41" s="49" t="s">
        <v>142</v>
      </c>
      <c r="H41" s="49" t="s">
        <v>144</v>
      </c>
      <c r="I41" s="49" t="s">
        <v>146</v>
      </c>
      <c r="J41" s="51">
        <f t="shared" ref="J41" si="60">+IF(OR(I41="BGA",I41="FP",I41="TH"),1,IF($I$4*B41&lt;100,5,0))</f>
        <v>5</v>
      </c>
      <c r="K41" s="50">
        <f t="shared" ref="K41" si="61">+IF(AND(I41="",$I$4*B41&gt;100),0.05,0)</f>
        <v>0</v>
      </c>
      <c r="L41" s="51">
        <f t="shared" ref="L41" si="62">+ROUNDUP($I$4*B41*K41+J41,0)</f>
        <v>5</v>
      </c>
      <c r="M41" s="43">
        <f t="shared" ref="M41" si="63">+IF(OR(LEFT(G41&amp;"",1)="C",LEFT(G41&amp;"",1)="R"),ROUNDUP($I$4*B41+L41,-1),$I$4*B41+L41)</f>
        <v>7</v>
      </c>
    </row>
    <row r="42" spans="1:13" x14ac:dyDescent="0.25">
      <c r="A42" s="14"/>
      <c r="B42" s="44">
        <f>SUM(B10:B41)</f>
        <v>166</v>
      </c>
      <c r="C42" s="45" t="s">
        <v>9</v>
      </c>
      <c r="D42" s="46"/>
      <c r="E42" s="45"/>
      <c r="F42" s="45"/>
      <c r="G42" s="47"/>
      <c r="H42" s="47"/>
      <c r="I42" s="45"/>
      <c r="J42" s="47"/>
      <c r="K42" s="47"/>
      <c r="L42" s="47"/>
      <c r="M42" s="47"/>
    </row>
    <row r="43" spans="1:13" x14ac:dyDescent="0.25">
      <c r="B43" s="1"/>
      <c r="C43" s="1"/>
    </row>
    <row r="44" spans="1:13" x14ac:dyDescent="0.25">
      <c r="B44" s="1"/>
      <c r="C44" s="1"/>
    </row>
    <row r="45" spans="1:13" x14ac:dyDescent="0.25">
      <c r="B45" s="1"/>
      <c r="C45" s="1"/>
    </row>
    <row r="46" spans="1:13" ht="17.5" x14ac:dyDescent="0.25">
      <c r="B46" s="1"/>
      <c r="C46" s="61" t="s">
        <v>8</v>
      </c>
      <c r="D46" s="62"/>
      <c r="E46" s="63"/>
      <c r="F46" s="21"/>
      <c r="G46" s="22"/>
    </row>
    <row r="47" spans="1:13" x14ac:dyDescent="0.25">
      <c r="C47" s="34" t="s">
        <v>3</v>
      </c>
      <c r="D47" s="35"/>
      <c r="E47" s="36">
        <f>COUNT(B10:B41)</f>
        <v>32</v>
      </c>
    </row>
    <row r="48" spans="1:13" x14ac:dyDescent="0.25">
      <c r="C48" s="16" t="s">
        <v>4</v>
      </c>
      <c r="D48" s="31"/>
      <c r="E48" s="29">
        <f>SUMIF($I$10:$I$41, "", $B$10:$B$41)</f>
        <v>0</v>
      </c>
    </row>
    <row r="49" spans="3:5" x14ac:dyDescent="0.25">
      <c r="C49" s="34" t="s">
        <v>5</v>
      </c>
      <c r="D49" s="35"/>
      <c r="E49" s="37">
        <f>SUMIF($I$10:$I$41, "TH", $B$10:$B$41)</f>
        <v>0</v>
      </c>
    </row>
    <row r="50" spans="3:5" x14ac:dyDescent="0.25">
      <c r="C50" s="16" t="s">
        <v>6</v>
      </c>
      <c r="D50" s="31"/>
      <c r="E50" s="29">
        <f>SUMIF($I$10:$I$41, "FP", $B$10:$B$41)</f>
        <v>0</v>
      </c>
    </row>
    <row r="51" spans="3:5" x14ac:dyDescent="0.25">
      <c r="C51" s="34" t="s">
        <v>7</v>
      </c>
      <c r="D51" s="35"/>
      <c r="E51" s="37">
        <f>SUMIF($I$10:$I$41, "BGA", $B$10:$B$41)</f>
        <v>0</v>
      </c>
    </row>
    <row r="52" spans="3:5" x14ac:dyDescent="0.25">
      <c r="C52" s="28" t="s">
        <v>16</v>
      </c>
      <c r="D52" s="32"/>
      <c r="E52" s="30">
        <f>SUMIF($I$10:$I$41, "M", $B$10:$B$41)</f>
        <v>166</v>
      </c>
    </row>
  </sheetData>
  <mergeCells count="3">
    <mergeCell ref="G4:H4"/>
    <mergeCell ref="E8:F8"/>
    <mergeCell ref="C46:E46"/>
  </mergeCells>
  <phoneticPr fontId="0" type="noConversion"/>
  <conditionalFormatting sqref="B10:L11">
    <cfRule type="expression" dxfId="47" priority="31" stopIfTrue="1">
      <formula>MOD(ROW(),2)=1</formula>
    </cfRule>
    <cfRule type="expression" dxfId="46" priority="32" stopIfTrue="1">
      <formula>MMOD(ROW(),2)=0</formula>
    </cfRule>
  </conditionalFormatting>
  <conditionalFormatting sqref="B12:L13">
    <cfRule type="expression" dxfId="45" priority="29" stopIfTrue="1">
      <formula>MOD(ROW(),2)=1</formula>
    </cfRule>
    <cfRule type="expression" dxfId="44" priority="30" stopIfTrue="1">
      <formula>MMOD(ROW(),2)=0</formula>
    </cfRule>
  </conditionalFormatting>
  <conditionalFormatting sqref="B14:L15">
    <cfRule type="expression" dxfId="43" priority="27" stopIfTrue="1">
      <formula>MOD(ROW(),2)=1</formula>
    </cfRule>
    <cfRule type="expression" dxfId="42" priority="28" stopIfTrue="1">
      <formula>MMOD(ROW(),2)=0</formula>
    </cfRule>
  </conditionalFormatting>
  <conditionalFormatting sqref="B16:L17">
    <cfRule type="expression" dxfId="41" priority="25" stopIfTrue="1">
      <formula>MOD(ROW(),2)=1</formula>
    </cfRule>
    <cfRule type="expression" dxfId="40" priority="26" stopIfTrue="1">
      <formula>MMOD(ROW(),2)=0</formula>
    </cfRule>
  </conditionalFormatting>
  <conditionalFormatting sqref="B18:L19">
    <cfRule type="expression" dxfId="39" priority="23" stopIfTrue="1">
      <formula>MOD(ROW(),2)=1</formula>
    </cfRule>
    <cfRule type="expression" dxfId="38" priority="24" stopIfTrue="1">
      <formula>MMOD(ROW(),2)=0</formula>
    </cfRule>
  </conditionalFormatting>
  <conditionalFormatting sqref="B20:L21">
    <cfRule type="expression" dxfId="37" priority="21" stopIfTrue="1">
      <formula>MOD(ROW(),2)=1</formula>
    </cfRule>
    <cfRule type="expression" dxfId="36" priority="22" stopIfTrue="1">
      <formula>MMOD(ROW(),2)=0</formula>
    </cfRule>
  </conditionalFormatting>
  <conditionalFormatting sqref="B22:L23">
    <cfRule type="expression" dxfId="35" priority="19" stopIfTrue="1">
      <formula>MOD(ROW(),2)=1</formula>
    </cfRule>
    <cfRule type="expression" dxfId="34" priority="20" stopIfTrue="1">
      <formula>MMOD(ROW(),2)=0</formula>
    </cfRule>
  </conditionalFormatting>
  <conditionalFormatting sqref="B24:L25">
    <cfRule type="expression" dxfId="33" priority="17" stopIfTrue="1">
      <formula>MOD(ROW(),2)=1</formula>
    </cfRule>
    <cfRule type="expression" dxfId="32" priority="18" stopIfTrue="1">
      <formula>MMOD(ROW(),2)=0</formula>
    </cfRule>
  </conditionalFormatting>
  <conditionalFormatting sqref="B26:L27">
    <cfRule type="expression" dxfId="31" priority="15" stopIfTrue="1">
      <formula>MOD(ROW(),2)=1</formula>
    </cfRule>
    <cfRule type="expression" dxfId="30" priority="16" stopIfTrue="1">
      <formula>MMOD(ROW(),2)=0</formula>
    </cfRule>
  </conditionalFormatting>
  <conditionalFormatting sqref="B28:L29">
    <cfRule type="expression" dxfId="29" priority="13" stopIfTrue="1">
      <formula>MOD(ROW(),2)=1</formula>
    </cfRule>
    <cfRule type="expression" dxfId="28" priority="14" stopIfTrue="1">
      <formula>MMOD(ROW(),2)=0</formula>
    </cfRule>
  </conditionalFormatting>
  <conditionalFormatting sqref="B30:L31">
    <cfRule type="expression" dxfId="27" priority="11" stopIfTrue="1">
      <formula>MOD(ROW(),2)=1</formula>
    </cfRule>
    <cfRule type="expression" dxfId="26" priority="12" stopIfTrue="1">
      <formula>MMOD(ROW(),2)=0</formula>
    </cfRule>
  </conditionalFormatting>
  <conditionalFormatting sqref="B32:L33">
    <cfRule type="expression" dxfId="25" priority="9" stopIfTrue="1">
      <formula>MOD(ROW(),2)=1</formula>
    </cfRule>
    <cfRule type="expression" dxfId="24" priority="10" stopIfTrue="1">
      <formula>MMOD(ROW(),2)=0</formula>
    </cfRule>
  </conditionalFormatting>
  <conditionalFormatting sqref="B34:L35">
    <cfRule type="expression" dxfId="23" priority="7" stopIfTrue="1">
      <formula>MOD(ROW(),2)=1</formula>
    </cfRule>
    <cfRule type="expression" dxfId="22" priority="8" stopIfTrue="1">
      <formula>MMOD(ROW(),2)=0</formula>
    </cfRule>
  </conditionalFormatting>
  <conditionalFormatting sqref="B36:L37">
    <cfRule type="expression" dxfId="21" priority="5" stopIfTrue="1">
      <formula>MOD(ROW(),2)=1</formula>
    </cfRule>
    <cfRule type="expression" dxfId="20" priority="6" stopIfTrue="1">
      <formula>MMOD(ROW(),2)=0</formula>
    </cfRule>
  </conditionalFormatting>
  <conditionalFormatting sqref="B38:L39">
    <cfRule type="expression" dxfId="19" priority="3" stopIfTrue="1">
      <formula>MOD(ROW(),2)=1</formula>
    </cfRule>
    <cfRule type="expression" dxfId="18" priority="4" stopIfTrue="1">
      <formula>MMOD(ROW(),2)=0</formula>
    </cfRule>
  </conditionalFormatting>
  <conditionalFormatting sqref="B40:L41">
    <cfRule type="expression" dxfId="17" priority="1" stopIfTrue="1">
      <formula>MOD(ROW(),2)=1</formula>
    </cfRule>
    <cfRule type="expression" dxfId="16" priority="2" stopIfTrue="1">
      <formula>MMOD(ROW(),2)=0</formula>
    </cfRule>
  </conditionalFormatting>
  <pageMargins left="0.46" right="0.36" top="0.57999999999999996" bottom="1" header="0.5" footer="0.5"/>
  <pageSetup scale="79" fitToHeight="99" orientation="landscape" horizontalDpi="200" verticalDpi="200" r:id="rId1"/>
  <headerFooter alignWithMargins="0">
    <oddFooter>&amp;L&amp;"Arial,Bold"LIGO&amp;C&amp;D&amp;RPage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 List Report</vt:lpstr>
    </vt:vector>
  </TitlesOfParts>
  <Company>LIGO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Sigg</cp:lastModifiedBy>
  <cp:lastPrinted>2007-03-08T22:58:03Z</cp:lastPrinted>
  <dcterms:created xsi:type="dcterms:W3CDTF">2002-11-05T15:28:02Z</dcterms:created>
  <dcterms:modified xsi:type="dcterms:W3CDTF">2025-01-30T01:00:03Z</dcterms:modified>
</cp:coreProperties>
</file>