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40" yWindow="-20" windowWidth="19400" windowHeight="9840" tabRatio="500"/>
  </bookViews>
  <sheets>
    <sheet name="PRM-02 checked 30Aug2013" sheetId="1" r:id="rId1"/>
  </sheets>
  <definedNames>
    <definedName name="_xlnm.Print_Area" localSheetId="0">'PRM-02 checked 30Aug2013'!$B$1:$S$31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9" i="1"/>
  <c r="E19"/>
  <c r="O8"/>
  <c r="O9"/>
  <c r="O12"/>
  <c r="O14"/>
  <c r="M8"/>
  <c r="M9"/>
  <c r="M12"/>
  <c r="M14"/>
  <c r="O15"/>
  <c r="P8"/>
  <c r="P9"/>
  <c r="P12"/>
  <c r="P14"/>
  <c r="P15"/>
  <c r="S8"/>
  <c r="S9"/>
  <c r="S12"/>
  <c r="S14"/>
  <c r="S15"/>
  <c r="P18"/>
  <c r="E18"/>
  <c r="N8"/>
  <c r="N9"/>
  <c r="N12"/>
  <c r="N14"/>
  <c r="N15"/>
  <c r="Q8"/>
  <c r="Q9"/>
  <c r="Q12"/>
  <c r="Q14"/>
  <c r="Q15"/>
  <c r="R8"/>
  <c r="R12"/>
  <c r="R14"/>
  <c r="R15"/>
  <c r="P17"/>
  <c r="I8"/>
  <c r="I9"/>
  <c r="I12"/>
  <c r="I14"/>
  <c r="J8"/>
  <c r="J9"/>
  <c r="J12"/>
  <c r="J14"/>
  <c r="K8"/>
  <c r="K9"/>
  <c r="K12"/>
  <c r="K14"/>
  <c r="I15"/>
  <c r="E8"/>
  <c r="E9"/>
  <c r="E12"/>
  <c r="E14"/>
  <c r="F8"/>
  <c r="F9"/>
  <c r="F12"/>
  <c r="F14"/>
  <c r="G8"/>
  <c r="G9"/>
  <c r="G12"/>
  <c r="G14"/>
  <c r="E15"/>
</calcChain>
</file>

<file path=xl/sharedStrings.xml><?xml version="1.0" encoding="utf-8"?>
<sst xmlns="http://schemas.openxmlformats.org/spreadsheetml/2006/main" count="43" uniqueCount="40">
  <si>
    <t xml:space="preserve"> </t>
    <phoneticPr fontId="0" type="noConversion"/>
  </si>
  <si>
    <t>DCC: T1300740-v1</t>
    <phoneticPr fontId="2" type="noConversion"/>
  </si>
  <si>
    <t>PRM-02 ROC Tolerances</t>
    <phoneticPr fontId="2" type="noConversion"/>
  </si>
  <si>
    <t>R. Martin and G. Billingsley</t>
    <phoneticPr fontId="2" type="noConversion"/>
  </si>
  <si>
    <t>5 Sep. 2013</t>
    <phoneticPr fontId="2" type="noConversion"/>
  </si>
  <si>
    <t>0 deg (arrow up)</t>
    <phoneticPr fontId="0" type="noConversion"/>
  </si>
  <si>
    <t>90 deg (arrow right)</t>
    <phoneticPr fontId="0" type="noConversion"/>
  </si>
  <si>
    <t xml:space="preserve">225 deg </t>
    <phoneticPr fontId="0" type="noConversion"/>
  </si>
  <si>
    <t>11m_PRM-02-0_006</t>
    <phoneticPr fontId="0" type="noConversion"/>
  </si>
  <si>
    <t>11m_PRM-02-90_061</t>
    <phoneticPr fontId="0" type="noConversion"/>
  </si>
  <si>
    <t>11m_PRM-02-225_047</t>
    <phoneticPr fontId="0" type="noConversion"/>
  </si>
  <si>
    <t>0 deg ROC_TS ave</t>
    <phoneticPr fontId="0" type="noConversion"/>
  </si>
  <si>
    <t>0 deg ROC_TS max</t>
    <phoneticPr fontId="0" type="noConversion"/>
  </si>
  <si>
    <t>0 deg ROC_TS min</t>
    <phoneticPr fontId="0" type="noConversion"/>
  </si>
  <si>
    <t xml:space="preserve"> +2 mm</t>
    <phoneticPr fontId="2" type="noConversion"/>
  </si>
  <si>
    <t xml:space="preserve"> -2 mm</t>
    <phoneticPr fontId="2" type="noConversion"/>
  </si>
  <si>
    <t>Z[3]max=0.002778</t>
    <phoneticPr fontId="2" type="noConversion"/>
  </si>
  <si>
    <t>Z[3]min=0.001839</t>
    <phoneticPr fontId="2" type="noConversion"/>
  </si>
  <si>
    <t>Radius of curvature of TS</t>
  </si>
  <si>
    <t>Assumes converging TS and cvx part</t>
    <phoneticPr fontId="0" type="noConversion"/>
  </si>
  <si>
    <t>m</t>
  </si>
  <si>
    <t>Gap between TS and part to be measured</t>
  </si>
  <si>
    <t>Vertex to vertex, no tilt</t>
  </si>
  <si>
    <t>Zernike power coefficient</t>
  </si>
  <si>
    <t>Assumes "Fringe" Zernikes</t>
  </si>
  <si>
    <t>nm</t>
  </si>
  <si>
    <t>Part measured aperture</t>
  </si>
  <si>
    <t>mm</t>
  </si>
  <si>
    <t>Wavefront "sag" at part plus power</t>
  </si>
  <si>
    <t xml:space="preserve">Part radius </t>
  </si>
  <si>
    <t>Diff. (mm):</t>
    <phoneticPr fontId="0" type="noConversion"/>
  </si>
  <si>
    <t>Specified Radius</t>
    <phoneticPr fontId="0" type="noConversion"/>
  </si>
  <si>
    <t>m</t>
    <phoneticPr fontId="0" type="noConversion"/>
  </si>
  <si>
    <t>mm</t>
    <phoneticPr fontId="0" type="noConversion"/>
  </si>
  <si>
    <t xml:space="preserve"> (+/-0.11)</t>
    <phoneticPr fontId="0" type="noConversion"/>
  </si>
  <si>
    <t>Average Files</t>
    <phoneticPr fontId="2" type="noConversion"/>
  </si>
  <si>
    <t>Random check of individual files</t>
    <phoneticPr fontId="0" type="noConversion"/>
  </si>
  <si>
    <t>Effect of ROC-TS uncertainty</t>
    <phoneticPr fontId="0" type="noConversion"/>
  </si>
  <si>
    <t>Effect of Gap</t>
    <phoneticPr fontId="2" type="noConversion"/>
  </si>
  <si>
    <t>Effect of Zernike Terms</t>
    <phoneticPr fontId="2" type="noConversion"/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</si>
</sst>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0"/>
    <numFmt numFmtId="169" formatCode="0.000"/>
    <numFmt numFmtId="170" formatCode="0.00000"/>
    <numFmt numFmtId="171" formatCode="0.0"/>
  </numFmts>
  <fonts count="14">
    <font>
      <sz val="11"/>
      <color indexed="8"/>
      <name val="Calibri"/>
      <family val="2"/>
    </font>
    <font>
      <b/>
      <sz val="11"/>
      <color indexed="12"/>
      <name val="Calibri"/>
    </font>
    <font>
      <sz val="8"/>
      <name val="Arial"/>
    </font>
    <font>
      <b/>
      <u/>
      <sz val="10"/>
      <color indexed="10"/>
      <name val="Arial"/>
    </font>
    <font>
      <b/>
      <sz val="11"/>
      <color indexed="8"/>
      <name val="Calibri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</font>
    <font>
      <b/>
      <sz val="10"/>
      <color indexed="12"/>
      <name val="Arial"/>
    </font>
    <font>
      <b/>
      <u/>
      <sz val="10"/>
      <color indexed="12"/>
      <name val="Arial"/>
    </font>
    <font>
      <b/>
      <u/>
      <sz val="11"/>
      <color indexed="8"/>
      <name val="Calibri"/>
      <family val="2"/>
    </font>
    <font>
      <b/>
      <sz val="10"/>
      <color indexed="61"/>
      <name val="Arial"/>
    </font>
    <font>
      <b/>
      <u/>
      <sz val="10"/>
      <color indexed="61"/>
      <name val="Arial"/>
    </font>
    <font>
      <sz val="10"/>
      <color indexed="6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4" xfId="0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168" fontId="5" fillId="0" borderId="7" xfId="0" applyNumberFormat="1" applyFont="1" applyBorder="1"/>
    <xf numFmtId="168" fontId="5" fillId="0" borderId="0" xfId="0" applyNumberFormat="1" applyFont="1" applyBorder="1"/>
    <xf numFmtId="168" fontId="5" fillId="0" borderId="8" xfId="0" applyNumberFormat="1" applyFont="1" applyBorder="1"/>
    <xf numFmtId="170" fontId="6" fillId="0" borderId="7" xfId="0" applyNumberFormat="1" applyFont="1" applyBorder="1"/>
    <xf numFmtId="170" fontId="5" fillId="0" borderId="8" xfId="0" applyNumberFormat="1" applyFont="1" applyBorder="1"/>
    <xf numFmtId="170" fontId="5" fillId="0" borderId="7" xfId="0" applyNumberFormat="1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Border="1"/>
    <xf numFmtId="0" fontId="6" fillId="0" borderId="7" xfId="0" applyFont="1" applyBorder="1"/>
    <xf numFmtId="2" fontId="6" fillId="0" borderId="7" xfId="0" applyNumberFormat="1" applyFont="1" applyBorder="1"/>
    <xf numFmtId="2" fontId="6" fillId="0" borderId="0" xfId="0" applyNumberFormat="1" applyFont="1" applyBorder="1"/>
    <xf numFmtId="2" fontId="6" fillId="0" borderId="8" xfId="0" applyNumberFormat="1" applyFont="1" applyBorder="1"/>
    <xf numFmtId="169" fontId="6" fillId="0" borderId="7" xfId="0" applyNumberFormat="1" applyFont="1" applyBorder="1"/>
    <xf numFmtId="169" fontId="6" fillId="0" borderId="8" xfId="0" applyNumberFormat="1" applyFont="1" applyBorder="1"/>
    <xf numFmtId="0" fontId="7" fillId="0" borderId="7" xfId="0" applyFont="1" applyBorder="1"/>
    <xf numFmtId="0" fontId="7" fillId="0" borderId="8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168" fontId="6" fillId="0" borderId="7" xfId="0" applyNumberFormat="1" applyFont="1" applyBorder="1"/>
    <xf numFmtId="168" fontId="6" fillId="0" borderId="0" xfId="0" applyNumberFormat="1" applyFont="1" applyBorder="1"/>
    <xf numFmtId="168" fontId="6" fillId="0" borderId="8" xfId="0" applyNumberFormat="1" applyFont="1" applyBorder="1"/>
    <xf numFmtId="168" fontId="6" fillId="0" borderId="9" xfId="0" applyNumberFormat="1" applyFont="1" applyBorder="1"/>
    <xf numFmtId="168" fontId="6" fillId="0" borderId="10" xfId="0" applyNumberFormat="1" applyFont="1" applyBorder="1"/>
    <xf numFmtId="168" fontId="6" fillId="0" borderId="11" xfId="0" applyNumberFormat="1" applyFont="1" applyBorder="1"/>
    <xf numFmtId="168" fontId="8" fillId="0" borderId="9" xfId="0" applyNumberFormat="1" applyFont="1" applyBorder="1"/>
    <xf numFmtId="168" fontId="8" fillId="0" borderId="10" xfId="0" applyNumberFormat="1" applyFont="1" applyBorder="1"/>
    <xf numFmtId="168" fontId="8" fillId="0" borderId="11" xfId="0" applyNumberFormat="1" applyFont="1" applyBorder="1"/>
    <xf numFmtId="0" fontId="11" fillId="0" borderId="1" xfId="0" applyFont="1" applyBorder="1"/>
    <xf numFmtId="171" fontId="11" fillId="0" borderId="1" xfId="0" applyNumberFormat="1" applyFont="1" applyBorder="1"/>
    <xf numFmtId="171" fontId="11" fillId="0" borderId="2" xfId="0" applyNumberFormat="1" applyFont="1" applyBorder="1"/>
    <xf numFmtId="171" fontId="12" fillId="0" borderId="2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Alignment="1">
      <alignment horizontal="center"/>
    </xf>
    <xf numFmtId="2" fontId="11" fillId="0" borderId="0" xfId="0" applyNumberFormat="1" applyFont="1"/>
    <xf numFmtId="0" fontId="13" fillId="0" borderId="0" xfId="0" applyFont="1"/>
    <xf numFmtId="171" fontId="8" fillId="2" borderId="0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/>
    <xf numFmtId="169" fontId="5" fillId="0" borderId="0" xfId="0" applyNumberFormat="1" applyFont="1"/>
    <xf numFmtId="169" fontId="13" fillId="0" borderId="0" xfId="0" applyNumberFormat="1" applyFont="1"/>
    <xf numFmtId="171" fontId="12" fillId="0" borderId="3" xfId="0" applyNumberFormat="1" applyFont="1" applyBorder="1" applyAlignment="1">
      <alignment horizontal="center"/>
    </xf>
    <xf numFmtId="0" fontId="4" fillId="0" borderId="0" xfId="0" applyFont="1"/>
    <xf numFmtId="2" fontId="5" fillId="0" borderId="7" xfId="0" applyNumberFormat="1" applyFont="1" applyBorder="1"/>
    <xf numFmtId="2" fontId="5" fillId="0" borderId="8" xfId="0" applyNumberFormat="1" applyFont="1" applyBorder="1"/>
    <xf numFmtId="0" fontId="6" fillId="0" borderId="8" xfId="0" applyFont="1" applyBorder="1"/>
    <xf numFmtId="2" fontId="5" fillId="0" borderId="0" xfId="0" applyNumberFormat="1" applyFont="1" applyBorder="1"/>
    <xf numFmtId="170" fontId="6" fillId="0" borderId="0" xfId="0" applyNumberFormat="1" applyFont="1" applyBorder="1"/>
    <xf numFmtId="170" fontId="6" fillId="0" borderId="8" xfId="0" applyNumberFormat="1" applyFont="1" applyBorder="1"/>
    <xf numFmtId="168" fontId="9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8" fontId="9" fillId="0" borderId="1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48260</xdr:colOff>
      <xdr:row>19</xdr:row>
      <xdr:rowOff>81280</xdr:rowOff>
    </xdr:from>
    <xdr:ext cx="4958080" cy="1615827"/>
    <xdr:sp macro="" textlink="">
      <xdr:nvSpPr>
        <xdr:cNvPr id="2" name="TextBox 1"/>
        <xdr:cNvSpPr txBox="1"/>
      </xdr:nvSpPr>
      <xdr:spPr>
        <a:xfrm>
          <a:off x="289560" y="3484880"/>
          <a:ext cx="4958080" cy="161582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Comments: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-Measured</a:t>
          </a:r>
          <a:r>
            <a:rPr lang="en-US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 Sep 5-6, 2011 at CIT by R. Martin and G. Billingsley with the Wyko interferometer</a:t>
          </a: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- Wave and small central features are from the Test Sphere (C1203095-v1)</a:t>
          </a: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One indication that ROC of PRM-02 is significantly different than PRM-01 (measured one after another on Sep 5, 2011), is that the Gap</a:t>
          </a:r>
          <a:r>
            <a:rPr lang="en-US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had to be</a:t>
          </a: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 changed from 50.5 cm (PRM-01) to 48.5 cm (PRM-02).</a:t>
          </a: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S43"/>
  <sheetViews>
    <sheetView tabSelected="1" zoomScale="75" workbookViewId="0">
      <pane xSplit="8" topLeftCell="I1" activePane="topRight" state="frozen"/>
      <selection activeCell="A3" sqref="A3"/>
      <selection pane="topRight" activeCell="B1" sqref="B1"/>
    </sheetView>
  </sheetViews>
  <sheetFormatPr baseColWidth="10" defaultColWidth="6.6640625" defaultRowHeight="14"/>
  <cols>
    <col min="1" max="1" width="3.1640625" customWidth="1"/>
    <col min="2" max="2" width="29.6640625" customWidth="1"/>
    <col min="3" max="3" width="13.5" hidden="1" customWidth="1"/>
    <col min="4" max="4" width="6.6640625" style="2"/>
    <col min="5" max="5" width="9" customWidth="1"/>
    <col min="6" max="6" width="10.1640625" customWidth="1"/>
    <col min="7" max="7" width="10.83203125" customWidth="1"/>
    <col min="8" max="8" width="1.1640625" customWidth="1"/>
    <col min="9" max="9" width="12" customWidth="1"/>
    <col min="10" max="10" width="11.83203125" customWidth="1"/>
    <col min="11" max="11" width="11.6640625" customWidth="1"/>
    <col min="12" max="12" width="1.33203125" customWidth="1"/>
    <col min="13" max="13" width="11" customWidth="1"/>
    <col min="14" max="14" width="12" customWidth="1"/>
    <col min="15" max="15" width="11.1640625" customWidth="1"/>
    <col min="16" max="17" width="12.6640625" customWidth="1"/>
    <col min="18" max="18" width="15.5" customWidth="1"/>
    <col min="19" max="19" width="16" customWidth="1"/>
    <col min="20" max="20" width="12.83203125" customWidth="1"/>
  </cols>
  <sheetData>
    <row r="1" spans="2:19">
      <c r="B1" s="1" t="s">
        <v>1</v>
      </c>
    </row>
    <row r="2" spans="2:19">
      <c r="B2" s="1"/>
    </row>
    <row r="3" spans="2:19">
      <c r="B3" s="3" t="s">
        <v>2</v>
      </c>
    </row>
    <row r="4" spans="2:19">
      <c r="B4" t="s">
        <v>3</v>
      </c>
    </row>
    <row r="5" spans="2:19">
      <c r="B5" t="s">
        <v>4</v>
      </c>
      <c r="E5" s="71" t="s">
        <v>35</v>
      </c>
      <c r="F5" s="72"/>
      <c r="G5" s="73"/>
      <c r="H5" s="58"/>
      <c r="I5" s="74" t="s">
        <v>36</v>
      </c>
      <c r="J5" s="75"/>
      <c r="K5" s="76"/>
      <c r="L5" s="58"/>
      <c r="M5" s="74" t="s">
        <v>37</v>
      </c>
      <c r="N5" s="75"/>
      <c r="O5" s="76"/>
      <c r="P5" s="77" t="s">
        <v>38</v>
      </c>
      <c r="Q5" s="78"/>
      <c r="R5" s="77" t="s">
        <v>39</v>
      </c>
      <c r="S5" s="76"/>
    </row>
    <row r="6" spans="2:19" s="4" customFormat="1" ht="28" customHeight="1">
      <c r="D6" s="5"/>
      <c r="E6" s="6" t="s">
        <v>5</v>
      </c>
      <c r="F6" s="7" t="s">
        <v>6</v>
      </c>
      <c r="G6" s="8" t="s">
        <v>7</v>
      </c>
      <c r="I6" s="6" t="s">
        <v>8</v>
      </c>
      <c r="J6" s="7" t="s">
        <v>9</v>
      </c>
      <c r="K6" s="8" t="s">
        <v>10</v>
      </c>
      <c r="M6" s="9" t="s">
        <v>11</v>
      </c>
      <c r="N6" s="7" t="s">
        <v>12</v>
      </c>
      <c r="O6" s="8" t="s">
        <v>13</v>
      </c>
      <c r="P6" s="10" t="s">
        <v>14</v>
      </c>
      <c r="Q6" s="11" t="s">
        <v>15</v>
      </c>
      <c r="R6" s="12" t="s">
        <v>16</v>
      </c>
      <c r="S6" s="11" t="s">
        <v>17</v>
      </c>
    </row>
    <row r="7" spans="2:19" s="13" customFormat="1" ht="12">
      <c r="B7" s="4" t="s">
        <v>18</v>
      </c>
      <c r="C7" s="13" t="s">
        <v>19</v>
      </c>
      <c r="D7" s="14" t="s">
        <v>20</v>
      </c>
      <c r="E7" s="15">
        <v>-11.4933</v>
      </c>
      <c r="F7" s="16">
        <v>-11.4933</v>
      </c>
      <c r="G7" s="17">
        <v>-11.4933</v>
      </c>
      <c r="I7" s="15">
        <v>-11.4933</v>
      </c>
      <c r="J7" s="16">
        <v>-11.4933</v>
      </c>
      <c r="K7" s="17">
        <v>-11.4933</v>
      </c>
      <c r="M7" s="18">
        <v>-11.4933</v>
      </c>
      <c r="N7" s="63">
        <v>-11.505800000000001</v>
      </c>
      <c r="O7" s="64">
        <v>-11.4808</v>
      </c>
      <c r="P7" s="20">
        <v>-11.4933</v>
      </c>
      <c r="Q7" s="19">
        <v>-11.4933</v>
      </c>
      <c r="R7" s="21">
        <v>-11.4933</v>
      </c>
      <c r="S7" s="22">
        <v>-11.4933</v>
      </c>
    </row>
    <row r="8" spans="2:19" s="13" customFormat="1" ht="24">
      <c r="B8" s="4" t="s">
        <v>21</v>
      </c>
      <c r="C8" s="13" t="s">
        <v>22</v>
      </c>
      <c r="D8" s="14" t="s">
        <v>20</v>
      </c>
      <c r="E8" s="21">
        <f>0.485+0.00462</f>
        <v>0.48962</v>
      </c>
      <c r="F8" s="23">
        <f>0.485+0.00462</f>
        <v>0.48962</v>
      </c>
      <c r="G8" s="22">
        <f>0.485+0.00462</f>
        <v>0.48962</v>
      </c>
      <c r="I8" s="21">
        <f>0.485+0.00462</f>
        <v>0.48962</v>
      </c>
      <c r="J8" s="23">
        <f>0.485+0.00462</f>
        <v>0.48962</v>
      </c>
      <c r="K8" s="22">
        <f>0.485+0.00462</f>
        <v>0.48962</v>
      </c>
      <c r="M8" s="24">
        <f>0.485+0.00462</f>
        <v>0.48962</v>
      </c>
      <c r="N8" s="23">
        <f>0.485+0.00462</f>
        <v>0.48962</v>
      </c>
      <c r="O8" s="22">
        <f>0.485+0.00462</f>
        <v>0.48962</v>
      </c>
      <c r="P8" s="24">
        <f>0.485+0.00462+0.002</f>
        <v>0.49162</v>
      </c>
      <c r="Q8" s="61">
        <f>0.485+0.00462-0.002</f>
        <v>0.48762</v>
      </c>
      <c r="R8" s="21">
        <f>0.485+0.00462</f>
        <v>0.48962</v>
      </c>
      <c r="S8" s="22">
        <f>0.485+0.00462</f>
        <v>0.48962</v>
      </c>
    </row>
    <row r="9" spans="2:19" s="13" customFormat="1" ht="12">
      <c r="B9" s="4" t="s">
        <v>23</v>
      </c>
      <c r="C9" s="13" t="s">
        <v>24</v>
      </c>
      <c r="D9" s="14" t="s">
        <v>25</v>
      </c>
      <c r="E9" s="25">
        <f>0.00227*1064</f>
        <v>2.4152800000000001</v>
      </c>
      <c r="F9" s="26">
        <f>0.001952*1064</f>
        <v>2.0769280000000001</v>
      </c>
      <c r="G9" s="27">
        <f>0.002345*1064</f>
        <v>2.4950799999999997</v>
      </c>
      <c r="I9" s="25">
        <f>0.001776*1064</f>
        <v>1.889664</v>
      </c>
      <c r="J9" s="26">
        <f>0.001793*1064</f>
        <v>1.9077520000000001</v>
      </c>
      <c r="K9" s="27">
        <f>0.002424*1064</f>
        <v>2.5791360000000001</v>
      </c>
      <c r="M9" s="59">
        <f>0.00236*1064</f>
        <v>2.5110399999999999</v>
      </c>
      <c r="N9" s="62">
        <f>0.00236*1064</f>
        <v>2.5110399999999999</v>
      </c>
      <c r="O9" s="60">
        <f>0.00236*1064</f>
        <v>2.5110399999999999</v>
      </c>
      <c r="P9" s="59">
        <f>0.00236*1064</f>
        <v>2.5110399999999999</v>
      </c>
      <c r="Q9" s="60">
        <f>0.00236*1064</f>
        <v>2.5110399999999999</v>
      </c>
      <c r="R9" s="28">
        <f>0.002778*1064</f>
        <v>2.9557920000000002</v>
      </c>
      <c r="S9" s="29">
        <f>0.001839*1064</f>
        <v>1.956696</v>
      </c>
    </row>
    <row r="10" spans="2:19" s="13" customFormat="1" ht="12">
      <c r="B10" s="4" t="s">
        <v>26</v>
      </c>
      <c r="D10" s="14" t="s">
        <v>27</v>
      </c>
      <c r="E10" s="21">
        <v>30.324000000000002</v>
      </c>
      <c r="F10" s="23">
        <v>30.324000000000002</v>
      </c>
      <c r="G10" s="22">
        <v>30.324000000000002</v>
      </c>
      <c r="I10" s="21">
        <v>30.324000000000002</v>
      </c>
      <c r="J10" s="23">
        <v>30.324000000000002</v>
      </c>
      <c r="K10" s="22">
        <v>30.324000000000002</v>
      </c>
      <c r="M10" s="24">
        <v>30</v>
      </c>
      <c r="N10" s="23">
        <v>30</v>
      </c>
      <c r="O10" s="22">
        <v>30</v>
      </c>
      <c r="P10" s="21">
        <v>30.324000000000002</v>
      </c>
      <c r="Q10" s="22">
        <v>30.324000000000002</v>
      </c>
      <c r="R10" s="21">
        <v>30.324000000000002</v>
      </c>
      <c r="S10" s="22">
        <v>30.324000000000002</v>
      </c>
    </row>
    <row r="11" spans="2:19" s="13" customFormat="1" ht="12">
      <c r="B11" s="4"/>
      <c r="D11" s="14"/>
      <c r="E11" s="21"/>
      <c r="F11" s="23"/>
      <c r="G11" s="22"/>
      <c r="I11" s="21"/>
      <c r="J11" s="23"/>
      <c r="K11" s="22"/>
      <c r="M11" s="24"/>
      <c r="N11" s="23"/>
      <c r="O11" s="22"/>
      <c r="P11" s="21"/>
      <c r="Q11" s="22"/>
      <c r="R11" s="21"/>
      <c r="S11" s="22"/>
    </row>
    <row r="12" spans="2:19" s="13" customFormat="1" ht="12">
      <c r="B12" s="4" t="s">
        <v>28</v>
      </c>
      <c r="D12" s="14" t="s">
        <v>27</v>
      </c>
      <c r="E12" s="21">
        <f>((E10)^2)/((8*(E7+E8)*1000))+(2*E9*0.000001)</f>
        <v>-1.0441049545564686E-2</v>
      </c>
      <c r="F12" s="23">
        <f>((F10)^2)/((8*(F7+F8)*1000))+(2*F9*0.000001)</f>
        <v>-1.0441726249564687E-2</v>
      </c>
      <c r="G12" s="22">
        <f>((G10)^2)/((8*(G7+G8)*1000))+(2*G9*0.000001)</f>
        <v>-1.0440889945564687E-2</v>
      </c>
      <c r="I12" s="21">
        <f>((I10)^2)/((8*(I7+I8)*1000))+(2*I9*0.000001)</f>
        <v>-1.0442100777564687E-2</v>
      </c>
      <c r="J12" s="23">
        <f>((J10)^2)/((8*(J7+J8)*1000))+(2*J9*0.000001)</f>
        <v>-1.0442064601564686E-2</v>
      </c>
      <c r="K12" s="22">
        <f>((K10)^2)/((8*(K7+K8)*1000))+(2*K9*0.000001)</f>
        <v>-1.0440721833564686E-2</v>
      </c>
      <c r="M12" s="24">
        <f t="shared" ref="M12:S12" si="0">((M10)^2)/((8*(M7+M8)*1000))+(2*M9*0.000001)</f>
        <v>-1.0218830303929741E-2</v>
      </c>
      <c r="N12" s="23">
        <f t="shared" si="0"/>
        <v>-1.02072293538001E-2</v>
      </c>
      <c r="O12" s="22">
        <f t="shared" si="0"/>
        <v>-1.0230457641012667E-2</v>
      </c>
      <c r="P12" s="21">
        <f t="shared" si="0"/>
        <v>-1.0442756986469849E-2</v>
      </c>
      <c r="Q12" s="22">
        <f t="shared" si="0"/>
        <v>-1.0438959754834378E-2</v>
      </c>
      <c r="R12" s="21">
        <f t="shared" si="0"/>
        <v>-1.0439968521564686E-2</v>
      </c>
      <c r="S12" s="22">
        <f t="shared" si="0"/>
        <v>-1.0441966713564687E-2</v>
      </c>
    </row>
    <row r="13" spans="2:19" s="13" customFormat="1" ht="12">
      <c r="B13" s="4"/>
      <c r="D13" s="14"/>
      <c r="E13" s="21"/>
      <c r="F13" s="23"/>
      <c r="G13" s="22"/>
      <c r="I13" s="21"/>
      <c r="J13" s="23"/>
      <c r="K13" s="22"/>
      <c r="M13" s="24"/>
      <c r="N13" s="23"/>
      <c r="O13" s="22"/>
      <c r="P13" s="21"/>
      <c r="Q13" s="22"/>
      <c r="R13" s="30">
        <v>22</v>
      </c>
      <c r="S13" s="31">
        <v>25</v>
      </c>
    </row>
    <row r="14" spans="2:19" s="13" customFormat="1" ht="12">
      <c r="B14" s="32" t="s">
        <v>29</v>
      </c>
      <c r="D14" s="33" t="s">
        <v>20</v>
      </c>
      <c r="E14" s="34">
        <f>(E10^2)/(8*E12*1000)</f>
        <v>-11.008770861433884</v>
      </c>
      <c r="F14" s="35">
        <f>(F10^2)/(8*F12*1000)</f>
        <v>-11.008057408591034</v>
      </c>
      <c r="G14" s="36">
        <f>(G10^2)/(8*G12*1000)</f>
        <v>-11.008939142091819</v>
      </c>
      <c r="I14" s="37">
        <f>(I10^2)/(8*I12*1000)</f>
        <v>-11.007662581361057</v>
      </c>
      <c r="J14" s="38">
        <f>(J10^2)/(8*J12*1000)</f>
        <v>-11.007700716846401</v>
      </c>
      <c r="K14" s="39">
        <f>(K10^2)/(8*K12*1000)</f>
        <v>-11.009116403281858</v>
      </c>
      <c r="M14" s="40">
        <f t="shared" ref="M14:S14" si="1">(M10^2)/(8*M12*1000)</f>
        <v>-11.009087797136345</v>
      </c>
      <c r="N14" s="41">
        <f t="shared" si="1"/>
        <v>-11.021600093478533</v>
      </c>
      <c r="O14" s="42">
        <f t="shared" si="1"/>
        <v>-10.996575514764961</v>
      </c>
      <c r="P14" s="40">
        <f t="shared" si="1"/>
        <v>-11.006970874542613</v>
      </c>
      <c r="Q14" s="42">
        <f t="shared" si="1"/>
        <v>-11.010974723488976</v>
      </c>
      <c r="R14" s="40">
        <f t="shared" si="1"/>
        <v>-11.009910783023411</v>
      </c>
      <c r="S14" s="42">
        <f t="shared" si="1"/>
        <v>-11.007803908308059</v>
      </c>
    </row>
    <row r="15" spans="2:19" s="13" customFormat="1">
      <c r="D15" s="14"/>
      <c r="E15" s="65">
        <f>(E14+F14+G14)/3</f>
        <v>-11.008589137372246</v>
      </c>
      <c r="F15" s="66"/>
      <c r="G15" s="67"/>
      <c r="I15" s="68">
        <f>(I14+J14+K14)/3</f>
        <v>-11.008159900496437</v>
      </c>
      <c r="J15" s="69"/>
      <c r="K15" s="70"/>
      <c r="M15" s="43" t="s">
        <v>30</v>
      </c>
      <c r="N15" s="44">
        <f>1000*(N14-M14)</f>
        <v>-12.512296342187312</v>
      </c>
      <c r="O15" s="45">
        <f>1000*(O14-M14)</f>
        <v>12.512282371384131</v>
      </c>
      <c r="P15" s="46">
        <f>(P14-M14)*1000</f>
        <v>2.1169225937320846</v>
      </c>
      <c r="Q15" s="46">
        <f>(Q14-M14)*1000</f>
        <v>-1.8869263526308799</v>
      </c>
      <c r="R15" s="46">
        <f>(R14-M14)*1000</f>
        <v>-0.82298588706564146</v>
      </c>
      <c r="S15" s="57">
        <f>(S14-M14)*1000</f>
        <v>1.2838888282864502</v>
      </c>
    </row>
    <row r="16" spans="2:19" s="47" customFormat="1" ht="12">
      <c r="P16" s="48"/>
      <c r="Q16" s="48"/>
      <c r="R16" s="48"/>
      <c r="S16" s="48"/>
    </row>
    <row r="17" spans="2:19" s="51" customFormat="1" ht="12">
      <c r="B17" s="47" t="s">
        <v>31</v>
      </c>
      <c r="C17" s="47"/>
      <c r="D17" s="49" t="s">
        <v>32</v>
      </c>
      <c r="E17" s="50">
        <v>-11</v>
      </c>
      <c r="P17" s="52">
        <f>N15+Q15+R15</f>
        <v>-15.222208581883834</v>
      </c>
      <c r="Q17" s="53" t="s">
        <v>33</v>
      </c>
      <c r="R17" s="48"/>
      <c r="S17" s="48"/>
    </row>
    <row r="18" spans="2:19" s="13" customFormat="1" ht="12" customHeight="1">
      <c r="B18" s="51"/>
      <c r="C18" s="51"/>
      <c r="D18" s="51" t="s">
        <v>34</v>
      </c>
      <c r="E18" s="50">
        <f>E17+0.11</f>
        <v>-10.89</v>
      </c>
      <c r="P18" s="52">
        <f>O15+P15+S15</f>
        <v>15.913093793402666</v>
      </c>
      <c r="Q18" s="54"/>
      <c r="R18" s="48"/>
      <c r="S18" s="48"/>
    </row>
    <row r="19" spans="2:19" s="13" customFormat="1" ht="12">
      <c r="D19" s="14"/>
      <c r="E19" s="50">
        <f>E17-0.11</f>
        <v>-11.11</v>
      </c>
    </row>
    <row r="20" spans="2:19" s="13" customFormat="1" ht="12">
      <c r="D20" s="14"/>
      <c r="E20" s="55"/>
    </row>
    <row r="21" spans="2:19" s="13" customFormat="1" ht="12">
      <c r="B21" s="13" t="s">
        <v>0</v>
      </c>
      <c r="D21" s="14"/>
    </row>
    <row r="22" spans="2:19" s="13" customFormat="1" ht="12">
      <c r="F22" s="47"/>
    </row>
    <row r="23" spans="2:19" s="13" customFormat="1" ht="12">
      <c r="F23" s="56"/>
    </row>
    <row r="24" spans="2:19" s="13" customFormat="1" ht="12">
      <c r="F24" s="55"/>
    </row>
    <row r="25" spans="2:19" s="13" customFormat="1" ht="12">
      <c r="D25" s="14"/>
    </row>
    <row r="26" spans="2:19" s="13" customFormat="1" ht="12">
      <c r="D26" s="14"/>
    </row>
    <row r="27" spans="2:19" s="13" customFormat="1" ht="12">
      <c r="D27" s="14"/>
    </row>
    <row r="28" spans="2:19" s="13" customFormat="1" ht="12">
      <c r="D28" s="14"/>
    </row>
    <row r="29" spans="2:19" s="13" customFormat="1" ht="12">
      <c r="D29" s="14"/>
    </row>
    <row r="30" spans="2:19" s="13" customFormat="1" ht="12">
      <c r="D30" s="14"/>
    </row>
    <row r="31" spans="2:19" s="13" customFormat="1" ht="12">
      <c r="D31" s="14"/>
    </row>
    <row r="32" spans="2:19" s="13" customFormat="1" ht="12">
      <c r="D32" s="14"/>
    </row>
    <row r="33" spans="4:4" s="13" customFormat="1" ht="12">
      <c r="D33" s="14"/>
    </row>
    <row r="34" spans="4:4" s="13" customFormat="1" ht="12">
      <c r="D34" s="14"/>
    </row>
    <row r="35" spans="4:4" s="13" customFormat="1" ht="12">
      <c r="D35" s="14"/>
    </row>
    <row r="36" spans="4:4" s="13" customFormat="1" ht="12">
      <c r="D36" s="14"/>
    </row>
    <row r="37" spans="4:4" s="13" customFormat="1" ht="12">
      <c r="D37" s="14"/>
    </row>
    <row r="38" spans="4:4" s="13" customFormat="1" ht="12">
      <c r="D38" s="14"/>
    </row>
    <row r="39" spans="4:4" s="13" customFormat="1" ht="12">
      <c r="D39" s="14"/>
    </row>
    <row r="40" spans="4:4" s="13" customFormat="1" ht="12">
      <c r="D40" s="14"/>
    </row>
    <row r="41" spans="4:4" s="13" customFormat="1" ht="12">
      <c r="D41" s="14"/>
    </row>
    <row r="42" spans="4:4" s="13" customFormat="1" ht="12">
      <c r="D42" s="14"/>
    </row>
    <row r="43" spans="4:4" s="13" customFormat="1" ht="12">
      <c r="D43" s="14"/>
    </row>
  </sheetData>
  <sheetCalcPr fullCalcOnLoad="1"/>
  <mergeCells count="7">
    <mergeCell ref="P5:Q5"/>
    <mergeCell ref="R5:S5"/>
    <mergeCell ref="E15:G15"/>
    <mergeCell ref="I15:K15"/>
    <mergeCell ref="E5:G5"/>
    <mergeCell ref="I5:K5"/>
    <mergeCell ref="M5:O5"/>
  </mergeCells>
  <phoneticPr fontId="2" type="noConversion"/>
  <printOptions horizontalCentered="1"/>
  <pageMargins left="0.2" right="0.2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PRM-02 checked 30Aug2013</vt:lpstr>
    </vt:vector>
  </TitlesOfParts>
  <Company>University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Rodica Martin</dc:creator>
  <cp:lastModifiedBy>Rodica Martin</cp:lastModifiedBy>
  <cp:lastPrinted>2013-09-05T16:31:24Z</cp:lastPrinted>
  <dcterms:created xsi:type="dcterms:W3CDTF">2013-09-05T16:12:04Z</dcterms:created>
  <dcterms:modified xsi:type="dcterms:W3CDTF">2013-09-05T16:32:05Z</dcterms:modified>
</cp:coreProperties>
</file>