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0" yWindow="2420" windowWidth="23900" windowHeight="15340" tabRatio="500"/>
  </bookViews>
  <sheets>
    <sheet name="SR2-03 check (8-29-13)" sheetId="1" r:id="rId1"/>
  </sheets>
  <definedNames>
    <definedName name="_xlnm.Print_Area" localSheetId="0">'SR2-03 check (8-29-13)'!$B$1:$T$33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9" i="1"/>
  <c r="E22"/>
  <c r="P9"/>
  <c r="P10"/>
  <c r="P13"/>
  <c r="P15"/>
  <c r="L9"/>
  <c r="L10"/>
  <c r="L13"/>
  <c r="L15"/>
  <c r="P16"/>
  <c r="Q9"/>
  <c r="Q10"/>
  <c r="Q13"/>
  <c r="Q15"/>
  <c r="Q16"/>
  <c r="T9"/>
  <c r="T10"/>
  <c r="T13"/>
  <c r="T15"/>
  <c r="T16"/>
  <c r="P17"/>
  <c r="J21"/>
  <c r="M9"/>
  <c r="M10"/>
  <c r="M13"/>
  <c r="M15"/>
  <c r="N9"/>
  <c r="N10"/>
  <c r="N13"/>
  <c r="N15"/>
  <c r="L16"/>
  <c r="H21"/>
  <c r="E21"/>
  <c r="O9"/>
  <c r="O10"/>
  <c r="O13"/>
  <c r="O15"/>
  <c r="O16"/>
  <c r="R9"/>
  <c r="R10"/>
  <c r="R13"/>
  <c r="R15"/>
  <c r="R16"/>
  <c r="S9"/>
  <c r="S10"/>
  <c r="S13"/>
  <c r="S15"/>
  <c r="S16"/>
  <c r="O17"/>
  <c r="E10"/>
  <c r="E13"/>
  <c r="E15"/>
  <c r="F9"/>
  <c r="F10"/>
  <c r="F13"/>
  <c r="F15"/>
  <c r="G9"/>
  <c r="G10"/>
  <c r="G13"/>
  <c r="G15"/>
  <c r="E16"/>
  <c r="H9"/>
  <c r="H10"/>
  <c r="H13"/>
  <c r="H15"/>
  <c r="I9"/>
  <c r="I10"/>
  <c r="I13"/>
  <c r="I15"/>
  <c r="H16"/>
  <c r="J9"/>
  <c r="J10"/>
  <c r="J13"/>
  <c r="J15"/>
  <c r="K9"/>
  <c r="K10"/>
  <c r="K13"/>
  <c r="K15"/>
  <c r="J16"/>
  <c r="E17"/>
</calcChain>
</file>

<file path=xl/sharedStrings.xml><?xml version="1.0" encoding="utf-8"?>
<sst xmlns="http://schemas.openxmlformats.org/spreadsheetml/2006/main" count="48" uniqueCount="45">
  <si>
    <t>Assumes converging TS and cvx part</t>
    <phoneticPr fontId="0" type="noConversion"/>
  </si>
  <si>
    <t>R. Martin and G. Billingsley</t>
    <phoneticPr fontId="1" type="noConversion"/>
  </si>
  <si>
    <t>6m_SR2-03, from Ave_All_0deg</t>
    <phoneticPr fontId="1" type="noConversion"/>
  </si>
  <si>
    <t>Average of all good files at each rotation</t>
    <phoneticPr fontId="1" type="noConversion"/>
  </si>
  <si>
    <t>Effect of Zernike Z[3]</t>
    <phoneticPr fontId="1" type="noConversion"/>
  </si>
  <si>
    <t>Effect of ROC-TS tol.</t>
    <phoneticPr fontId="1" type="noConversion"/>
  </si>
  <si>
    <t>Effect of Gap</t>
    <phoneticPr fontId="1" type="noConversion"/>
  </si>
  <si>
    <t>6m_SR2-03-0_010</t>
    <phoneticPr fontId="1" type="noConversion"/>
  </si>
  <si>
    <t>6m_SR2-03-0_017</t>
    <phoneticPr fontId="1" type="noConversion"/>
  </si>
  <si>
    <t>6m_SR2-03-0_095</t>
    <phoneticPr fontId="1" type="noConversion"/>
  </si>
  <si>
    <t>6m_SR2-03-90_022</t>
    <phoneticPr fontId="1" type="noConversion"/>
  </si>
  <si>
    <t>6m_SR2-03-90_070</t>
    <phoneticPr fontId="1" type="noConversion"/>
  </si>
  <si>
    <t>6m_SR2-03-225_012</t>
    <phoneticPr fontId="1" type="noConversion"/>
  </si>
  <si>
    <t>6m_SR2-03-225_260</t>
    <phoneticPr fontId="1" type="noConversion"/>
  </si>
  <si>
    <t>0 deg (arrow up)</t>
    <phoneticPr fontId="0" type="noConversion"/>
  </si>
  <si>
    <t>90 deg (arrow right)</t>
    <phoneticPr fontId="0" type="noConversion"/>
  </si>
  <si>
    <t>225 deg</t>
    <phoneticPr fontId="0" type="noConversion"/>
  </si>
  <si>
    <t>Z[3]max=0.001204</t>
    <phoneticPr fontId="1" type="noConversion"/>
  </si>
  <si>
    <t>Z[3]min=-0.003489</t>
    <phoneticPr fontId="1" type="noConversion"/>
  </si>
  <si>
    <t>ROC-TS min</t>
    <phoneticPr fontId="1" type="noConversion"/>
  </si>
  <si>
    <t>ROC-TS max</t>
    <phoneticPr fontId="1" type="noConversion"/>
  </si>
  <si>
    <t xml:space="preserve"> +1mm</t>
    <phoneticPr fontId="0" type="noConversion"/>
  </si>
  <si>
    <t xml:space="preserve"> -1mm</t>
    <phoneticPr fontId="0" type="noConversion"/>
  </si>
  <si>
    <t xml:space="preserve"> (+/-0.03)</t>
    <phoneticPr fontId="0" type="noConversion"/>
  </si>
  <si>
    <t xml:space="preserve"> </t>
    <phoneticPr fontId="0" type="noConversion"/>
  </si>
  <si>
    <t>Radius of curvature of TS</t>
  </si>
  <si>
    <t>m</t>
  </si>
  <si>
    <t>Gap between TS and part to be measured</t>
  </si>
  <si>
    <t>Vertex to vertex, no tilt</t>
  </si>
  <si>
    <t>Zernike power coefficient</t>
  </si>
  <si>
    <t>Assumes "Fringe" Zernikes</t>
  </si>
  <si>
    <t>nm</t>
  </si>
  <si>
    <t>Part measured aperture</t>
  </si>
  <si>
    <t>mm</t>
  </si>
  <si>
    <t>Wavefront "sag" at part plus power</t>
  </si>
  <si>
    <t xml:space="preserve">Part radius </t>
  </si>
  <si>
    <t>Specified Radius</t>
    <phoneticPr fontId="0" type="noConversion"/>
  </si>
  <si>
    <t>m</t>
    <phoneticPr fontId="0" type="noConversion"/>
  </si>
  <si>
    <t>Meas. ROC (m)</t>
    <phoneticPr fontId="1" type="noConversion"/>
  </si>
  <si>
    <t xml:space="preserve"> +/-</t>
    <phoneticPr fontId="1" type="noConversion"/>
  </si>
  <si>
    <t>mm</t>
    <phoneticPr fontId="1" type="noConversion"/>
  </si>
  <si>
    <t>Random Check of Individual Files</t>
    <phoneticPr fontId="1" type="noConversion"/>
  </si>
  <si>
    <t>Difference (mm)</t>
    <phoneticPr fontId="1" type="noConversion"/>
  </si>
  <si>
    <t>SR2-03 ROC Tolerances</t>
    <phoneticPr fontId="1" type="noConversion"/>
  </si>
  <si>
    <t>T1300746-v1</t>
    <phoneticPr fontId="1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</si>
</sst>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"/>
    <numFmt numFmtId="169" formatCode="0.000"/>
    <numFmt numFmtId="170" formatCode="0.0"/>
    <numFmt numFmtId="171" formatCode="0.00"/>
  </numFmts>
  <fonts count="16">
    <font>
      <sz val="11"/>
      <color indexed="8"/>
      <name val="Calibri"/>
      <family val="2"/>
    </font>
    <font>
      <sz val="8"/>
      <name val="Arial"/>
    </font>
    <font>
      <sz val="10"/>
      <color indexed="8"/>
      <name val="Arial"/>
      <family val="2"/>
    </font>
    <font>
      <b/>
      <u/>
      <sz val="10"/>
      <color indexed="10"/>
      <name val="Arial"/>
    </font>
    <font>
      <b/>
      <sz val="10"/>
      <color indexed="8"/>
      <name val="Arial"/>
      <family val="2"/>
    </font>
    <font>
      <sz val="10"/>
      <name val="Arial"/>
    </font>
    <font>
      <b/>
      <sz val="10"/>
      <color indexed="12"/>
      <name val="Arial"/>
    </font>
    <font>
      <b/>
      <sz val="10"/>
      <color indexed="61"/>
      <name val="Arial"/>
    </font>
    <font>
      <sz val="10"/>
      <color indexed="12"/>
      <name val="Arial"/>
    </font>
    <font>
      <b/>
      <u/>
      <sz val="10"/>
      <color indexed="12"/>
      <name val="Arial"/>
    </font>
    <font>
      <sz val="10"/>
      <color indexed="61"/>
      <name val="Arial"/>
    </font>
    <font>
      <b/>
      <u/>
      <sz val="10"/>
      <color indexed="61"/>
      <name val="Arial"/>
    </font>
    <font>
      <sz val="10"/>
      <color indexed="8"/>
      <name val="Calibri"/>
    </font>
    <font>
      <sz val="14"/>
      <color indexed="12"/>
      <name val="Arial"/>
    </font>
    <font>
      <b/>
      <u/>
      <sz val="14"/>
      <color indexed="12"/>
      <name val="Arial"/>
    </font>
    <font>
      <b/>
      <sz val="14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168" fontId="4" fillId="0" borderId="0" xfId="0" applyNumberFormat="1" applyFont="1" applyBorder="1" applyAlignment="1">
      <alignment horizontal="center"/>
    </xf>
    <xf numFmtId="0" fontId="7" fillId="0" borderId="0" xfId="0" applyFont="1"/>
    <xf numFmtId="170" fontId="9" fillId="3" borderId="0" xfId="0" applyNumberFormat="1" applyFont="1" applyFill="1" applyBorder="1"/>
    <xf numFmtId="0" fontId="7" fillId="0" borderId="0" xfId="0" applyFont="1" applyBorder="1"/>
    <xf numFmtId="0" fontId="10" fillId="0" borderId="0" xfId="0" applyFont="1"/>
    <xf numFmtId="0" fontId="10" fillId="0" borderId="0" xfId="0" applyFont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4" borderId="2" xfId="0" applyFont="1" applyFill="1" applyBorder="1" applyAlignment="1">
      <alignment horizontal="center"/>
    </xf>
    <xf numFmtId="2" fontId="11" fillId="4" borderId="3" xfId="0" applyNumberFormat="1" applyFont="1" applyFill="1" applyBorder="1"/>
    <xf numFmtId="0" fontId="7" fillId="0" borderId="0" xfId="0" applyFont="1" applyFill="1"/>
    <xf numFmtId="0" fontId="10" fillId="4" borderId="7" xfId="0" applyFont="1" applyFill="1" applyBorder="1"/>
    <xf numFmtId="0" fontId="10" fillId="4" borderId="0" xfId="0" applyFont="1" applyFill="1" applyBorder="1"/>
    <xf numFmtId="0" fontId="7" fillId="4" borderId="0" xfId="0" applyFont="1" applyFill="1" applyBorder="1"/>
    <xf numFmtId="2" fontId="7" fillId="4" borderId="8" xfId="0" applyNumberFormat="1" applyFont="1" applyFill="1" applyBorder="1"/>
    <xf numFmtId="169" fontId="10" fillId="0" borderId="0" xfId="0" applyNumberFormat="1" applyFont="1" applyFill="1"/>
    <xf numFmtId="0" fontId="2" fillId="4" borderId="12" xfId="0" applyFont="1" applyFill="1" applyBorder="1"/>
    <xf numFmtId="0" fontId="2" fillId="4" borderId="13" xfId="0" applyFont="1" applyFill="1" applyBorder="1"/>
    <xf numFmtId="0" fontId="4" fillId="4" borderId="13" xfId="0" applyFont="1" applyFill="1" applyBorder="1" applyAlignment="1">
      <alignment horizontal="center"/>
    </xf>
    <xf numFmtId="2" fontId="7" fillId="4" borderId="14" xfId="0" applyNumberFormat="1" applyFont="1" applyFill="1" applyBorder="1"/>
    <xf numFmtId="16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6" fillId="0" borderId="0" xfId="0" applyFont="1"/>
    <xf numFmtId="15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8" fontId="6" fillId="3" borderId="1" xfId="0" applyNumberFormat="1" applyFont="1" applyFill="1" applyBorder="1" applyAlignment="1">
      <alignment horizontal="center"/>
    </xf>
    <xf numFmtId="168" fontId="4" fillId="3" borderId="2" xfId="0" applyNumberFormat="1" applyFont="1" applyFill="1" applyBorder="1" applyAlignment="1">
      <alignment horizontal="center"/>
    </xf>
    <xf numFmtId="168" fontId="4" fillId="3" borderId="3" xfId="0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" fillId="0" borderId="0" xfId="0" applyFont="1" applyBorder="1"/>
    <xf numFmtId="0" fontId="13" fillId="3" borderId="4" xfId="0" applyFont="1" applyFill="1" applyBorder="1"/>
    <xf numFmtId="0" fontId="14" fillId="3" borderId="5" xfId="0" applyFont="1" applyFill="1" applyBorder="1" applyAlignment="1">
      <alignment horizontal="right"/>
    </xf>
    <xf numFmtId="0" fontId="15" fillId="3" borderId="5" xfId="0" applyFont="1" applyFill="1" applyBorder="1"/>
    <xf numFmtId="0" fontId="13" fillId="3" borderId="6" xfId="0" applyFont="1" applyFill="1" applyBorder="1"/>
    <xf numFmtId="0" fontId="13" fillId="3" borderId="9" xfId="0" applyFont="1" applyFill="1" applyBorder="1"/>
    <xf numFmtId="168" fontId="15" fillId="3" borderId="10" xfId="0" applyNumberFormat="1" applyFont="1" applyFill="1" applyBorder="1"/>
    <xf numFmtId="0" fontId="15" fillId="3" borderId="10" xfId="0" applyFont="1" applyFill="1" applyBorder="1" applyAlignment="1">
      <alignment horizontal="right"/>
    </xf>
    <xf numFmtId="170" fontId="15" fillId="3" borderId="10" xfId="0" applyNumberFormat="1" applyFont="1" applyFill="1" applyBorder="1" applyAlignment="1">
      <alignment horizontal="right"/>
    </xf>
    <xf numFmtId="0" fontId="15" fillId="3" borderId="11" xfId="0" applyFont="1" applyFill="1" applyBorder="1"/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  <xf numFmtId="2" fontId="4" fillId="0" borderId="7" xfId="0" applyNumberFormat="1" applyFont="1" applyBorder="1"/>
    <xf numFmtId="2" fontId="4" fillId="0" borderId="0" xfId="0" applyNumberFormat="1" applyFont="1" applyBorder="1"/>
    <xf numFmtId="2" fontId="4" fillId="0" borderId="8" xfId="0" applyNumberFormat="1" applyFont="1" applyBorder="1"/>
    <xf numFmtId="168" fontId="4" fillId="0" borderId="12" xfId="0" applyNumberFormat="1" applyFont="1" applyBorder="1"/>
    <xf numFmtId="168" fontId="4" fillId="0" borderId="13" xfId="0" applyNumberFormat="1" applyFont="1" applyBorder="1"/>
    <xf numFmtId="168" fontId="4" fillId="0" borderId="14" xfId="0" applyNumberFormat="1" applyFont="1" applyBorder="1"/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8" fontId="6" fillId="0" borderId="12" xfId="0" applyNumberFormat="1" applyFont="1" applyBorder="1"/>
    <xf numFmtId="168" fontId="6" fillId="0" borderId="13" xfId="0" applyNumberFormat="1" applyFont="1" applyBorder="1"/>
    <xf numFmtId="168" fontId="6" fillId="0" borderId="14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71" fontId="10" fillId="0" borderId="1" xfId="0" applyNumberFormat="1" applyFont="1" applyBorder="1" applyAlignment="1">
      <alignment horizontal="right"/>
    </xf>
    <xf numFmtId="171" fontId="10" fillId="0" borderId="2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24</xdr:row>
      <xdr:rowOff>0</xdr:rowOff>
    </xdr:from>
    <xdr:to>
      <xdr:col>6</xdr:col>
      <xdr:colOff>462280</xdr:colOff>
      <xdr:row>31</xdr:row>
      <xdr:rowOff>102751</xdr:rowOff>
    </xdr:to>
    <xdr:sp macro="" textlink="">
      <xdr:nvSpPr>
        <xdr:cNvPr id="2" name="TextBox 1"/>
        <xdr:cNvSpPr txBox="1"/>
      </xdr:nvSpPr>
      <xdr:spPr>
        <a:xfrm>
          <a:off x="254000" y="4013200"/>
          <a:ext cx="5300980" cy="11695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Arial"/>
              <a:cs typeface="Arial"/>
            </a:rPr>
            <a:t>SR2-03</a:t>
          </a:r>
        </a:p>
        <a:p>
          <a:r>
            <a:rPr lang="en-US" sz="1000">
              <a:latin typeface="Arial"/>
              <a:cs typeface="Arial"/>
            </a:rPr>
            <a:t>-</a:t>
          </a:r>
          <a:r>
            <a:rPr lang="en-US" sz="1000" baseline="0">
              <a:latin typeface="Arial"/>
              <a:cs typeface="Arial"/>
            </a:rPr>
            <a:t> Measured on 8-Sep-2011 at CIT with Wyko interferometer by R. Martin and G. Billingsley</a:t>
          </a:r>
        </a:p>
        <a:p>
          <a:r>
            <a:rPr lang="en-US" sz="1000" baseline="0">
              <a:latin typeface="Arial"/>
              <a:cs typeface="Arial"/>
            </a:rPr>
            <a:t>- Measured Gap = 70 mm (+ 4.62 mm)</a:t>
          </a:r>
        </a:p>
        <a:p>
          <a:r>
            <a:rPr lang="en-US" sz="1000" baseline="0">
              <a:latin typeface="Arial"/>
              <a:cs typeface="Arial"/>
            </a:rPr>
            <a:t>- The optic was measured at 0 deg (arrow up), 90 deg (arrow right) and arrow at 225 deg cw, all when looking at the HR side of the optic</a:t>
          </a:r>
        </a:p>
        <a:p>
          <a:r>
            <a:rPr lang="en-US" sz="1000" baseline="0">
              <a:latin typeface="Arial"/>
              <a:cs typeface="Arial"/>
            </a:rPr>
            <a:t>- Transmission Sphere Data File - C1203092</a:t>
          </a:r>
        </a:p>
        <a:p>
          <a:r>
            <a:rPr lang="en-US" sz="1000" baseline="0">
              <a:latin typeface="Arial"/>
              <a:cs typeface="Arial"/>
            </a:rPr>
            <a:t>- Related Surface Figure report - E1200548</a:t>
          </a:r>
          <a:endParaRPr lang="en-US" sz="1000"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V51"/>
  <sheetViews>
    <sheetView tabSelected="1" zoomScaleNormal="150" zoomScalePageLayoutView="150" workbookViewId="0">
      <selection activeCell="B6" sqref="B6"/>
    </sheetView>
  </sheetViews>
  <sheetFormatPr baseColWidth="10" defaultColWidth="5.83203125" defaultRowHeight="14"/>
  <cols>
    <col min="1" max="1" width="2.1640625" customWidth="1"/>
    <col min="2" max="2" width="34" customWidth="1"/>
    <col min="3" max="3" width="28.6640625" hidden="1" customWidth="1"/>
    <col min="4" max="4" width="8.33203125" style="3" customWidth="1"/>
    <col min="5" max="5" width="10.83203125" style="3" customWidth="1"/>
    <col min="6" max="6" width="11.5" style="3" customWidth="1"/>
    <col min="7" max="7" width="13.1640625" style="3" customWidth="1"/>
    <col min="8" max="8" width="11.33203125" style="3" customWidth="1"/>
    <col min="9" max="9" width="12.1640625" style="3" customWidth="1"/>
    <col min="10" max="10" width="12.33203125" style="3" customWidth="1"/>
    <col min="11" max="11" width="11.6640625" style="3" customWidth="1"/>
    <col min="12" max="12" width="9.33203125" customWidth="1"/>
    <col min="13" max="13" width="10.5" customWidth="1"/>
    <col min="14" max="14" width="10.6640625" customWidth="1"/>
    <col min="15" max="15" width="15" customWidth="1"/>
    <col min="16" max="16" width="15.5" customWidth="1"/>
    <col min="17" max="17" width="10.6640625" customWidth="1"/>
    <col min="18" max="18" width="11.33203125" customWidth="1"/>
    <col min="19" max="19" width="8.6640625" customWidth="1"/>
    <col min="20" max="20" width="8.83203125" customWidth="1"/>
    <col min="21" max="22" width="13.83203125" customWidth="1"/>
  </cols>
  <sheetData>
    <row r="1" spans="2:22" s="2" customFormat="1" ht="12">
      <c r="B1" s="36" t="s">
        <v>44</v>
      </c>
      <c r="D1" s="1"/>
      <c r="E1" s="1"/>
      <c r="F1" s="1"/>
      <c r="G1" s="1"/>
      <c r="H1" s="1"/>
      <c r="I1" s="1"/>
      <c r="J1" s="1"/>
      <c r="K1" s="1"/>
    </row>
    <row r="2" spans="2:22" s="2" customFormat="1" ht="12">
      <c r="D2" s="1"/>
      <c r="E2" s="1"/>
      <c r="F2" s="1"/>
      <c r="G2" s="1"/>
      <c r="H2" s="1"/>
      <c r="I2" s="1"/>
      <c r="J2" s="1"/>
      <c r="K2" s="1"/>
    </row>
    <row r="3" spans="2:22" s="2" customFormat="1" ht="12">
      <c r="B3" s="4" t="s">
        <v>43</v>
      </c>
      <c r="D3" s="1"/>
      <c r="E3" s="1"/>
      <c r="F3" s="1"/>
      <c r="G3" s="1"/>
      <c r="H3" s="1"/>
      <c r="I3" s="1"/>
      <c r="J3" s="1"/>
      <c r="K3" s="1"/>
    </row>
    <row r="4" spans="2:22" s="2" customFormat="1" ht="12">
      <c r="B4" s="2" t="s">
        <v>1</v>
      </c>
      <c r="D4" s="1"/>
      <c r="E4" s="1"/>
      <c r="F4" s="1"/>
      <c r="G4" s="1"/>
      <c r="H4" s="1"/>
      <c r="I4" s="1"/>
      <c r="J4" s="1"/>
      <c r="K4" s="1"/>
    </row>
    <row r="5" spans="2:22" s="2" customFormat="1" ht="12">
      <c r="B5" s="37">
        <v>40058</v>
      </c>
      <c r="D5" s="1"/>
      <c r="E5" s="1"/>
      <c r="F5" s="1"/>
      <c r="G5" s="1"/>
      <c r="H5" s="1"/>
      <c r="I5" s="1"/>
      <c r="J5" s="1"/>
      <c r="K5" s="1"/>
      <c r="O5" s="38" t="s">
        <v>2</v>
      </c>
      <c r="P5" s="39"/>
      <c r="Q5" s="39"/>
      <c r="R5" s="39"/>
      <c r="S5" s="39"/>
      <c r="T5" s="40"/>
    </row>
    <row r="6" spans="2:22" s="2" customFormat="1" ht="12">
      <c r="D6" s="1"/>
      <c r="E6" s="41" t="s">
        <v>41</v>
      </c>
      <c r="F6" s="42"/>
      <c r="G6" s="42"/>
      <c r="H6" s="42"/>
      <c r="I6" s="42"/>
      <c r="J6" s="42"/>
      <c r="K6" s="43"/>
      <c r="L6" s="44" t="s">
        <v>3</v>
      </c>
      <c r="M6" s="45"/>
      <c r="N6" s="46"/>
      <c r="O6" s="39" t="s">
        <v>4</v>
      </c>
      <c r="P6" s="40"/>
      <c r="Q6" s="38" t="s">
        <v>5</v>
      </c>
      <c r="R6" s="40"/>
      <c r="S6" s="38" t="s">
        <v>6</v>
      </c>
      <c r="T6" s="40"/>
      <c r="U6" s="5"/>
      <c r="V6" s="5"/>
    </row>
    <row r="7" spans="2:22" s="6" customFormat="1" ht="28" customHeight="1">
      <c r="D7" s="7"/>
      <c r="E7" s="66" t="s">
        <v>7</v>
      </c>
      <c r="F7" s="67" t="s">
        <v>8</v>
      </c>
      <c r="G7" s="67" t="s">
        <v>9</v>
      </c>
      <c r="H7" s="67" t="s">
        <v>10</v>
      </c>
      <c r="I7" s="67" t="s">
        <v>11</v>
      </c>
      <c r="J7" s="67" t="s">
        <v>12</v>
      </c>
      <c r="K7" s="68" t="s">
        <v>13</v>
      </c>
      <c r="L7" s="77" t="s">
        <v>14</v>
      </c>
      <c r="M7" s="78" t="s">
        <v>15</v>
      </c>
      <c r="N7" s="79" t="s">
        <v>16</v>
      </c>
      <c r="O7" s="83" t="s">
        <v>17</v>
      </c>
      <c r="P7" s="84" t="s">
        <v>18</v>
      </c>
      <c r="Q7" s="83" t="s">
        <v>19</v>
      </c>
      <c r="R7" s="84" t="s">
        <v>20</v>
      </c>
      <c r="S7" s="85" t="s">
        <v>21</v>
      </c>
      <c r="T7" s="86" t="s">
        <v>22</v>
      </c>
    </row>
    <row r="8" spans="2:22" s="2" customFormat="1" ht="12">
      <c r="B8" s="6" t="s">
        <v>25</v>
      </c>
      <c r="C8" s="2" t="s">
        <v>0</v>
      </c>
      <c r="D8" s="1" t="s">
        <v>26</v>
      </c>
      <c r="E8" s="69">
        <v>-6.4988599999999996</v>
      </c>
      <c r="F8" s="56">
        <v>-6.4988599999999996</v>
      </c>
      <c r="G8" s="56">
        <v>-6.4988599999999996</v>
      </c>
      <c r="H8" s="56">
        <v>-6.4988599999999996</v>
      </c>
      <c r="I8" s="56">
        <v>-6.4988599999999996</v>
      </c>
      <c r="J8" s="56">
        <v>-6.4988599999999996</v>
      </c>
      <c r="K8" s="70">
        <v>-6.4988599999999996</v>
      </c>
      <c r="L8" s="69">
        <v>-6.4988599999999996</v>
      </c>
      <c r="M8" s="56">
        <v>-6.4988599999999996</v>
      </c>
      <c r="N8" s="70">
        <v>-6.4988599999999996</v>
      </c>
      <c r="O8" s="69">
        <v>-6.4988599999999996</v>
      </c>
      <c r="P8" s="70">
        <v>-6.4988599999999996</v>
      </c>
      <c r="Q8" s="69">
        <v>-6.4956399999999999</v>
      </c>
      <c r="R8" s="70">
        <v>-6.5020699999999998</v>
      </c>
      <c r="S8" s="69">
        <v>-6.4988599999999996</v>
      </c>
      <c r="T8" s="70">
        <v>-6.4988599999999996</v>
      </c>
    </row>
    <row r="9" spans="2:22" s="2" customFormat="1" ht="12">
      <c r="B9" s="6" t="s">
        <v>27</v>
      </c>
      <c r="C9" s="2" t="s">
        <v>28</v>
      </c>
      <c r="D9" s="1" t="s">
        <v>26</v>
      </c>
      <c r="E9" s="69">
        <f>0.0698+0.00462</f>
        <v>7.442E-2</v>
      </c>
      <c r="F9" s="56">
        <f>0.0698+0.00462</f>
        <v>7.442E-2</v>
      </c>
      <c r="G9" s="56">
        <f>0.0698+0.00462</f>
        <v>7.442E-2</v>
      </c>
      <c r="H9" s="56">
        <f>0.07+0.00462</f>
        <v>7.4620000000000006E-2</v>
      </c>
      <c r="I9" s="56">
        <f>0.07+0.00462</f>
        <v>7.4620000000000006E-2</v>
      </c>
      <c r="J9" s="56">
        <f>0.07+0.00462</f>
        <v>7.4620000000000006E-2</v>
      </c>
      <c r="K9" s="70">
        <f>0.07+0.00462</f>
        <v>7.4620000000000006E-2</v>
      </c>
      <c r="L9" s="69">
        <f>0.0698+0.00462</f>
        <v>7.442E-2</v>
      </c>
      <c r="M9" s="56">
        <f>0.07+0.00462</f>
        <v>7.4620000000000006E-2</v>
      </c>
      <c r="N9" s="70">
        <f>0.07+0.00462</f>
        <v>7.4620000000000006E-2</v>
      </c>
      <c r="O9" s="69">
        <f>0.0698+0.00462</f>
        <v>7.442E-2</v>
      </c>
      <c r="P9" s="70">
        <f>0.0698+0.00462</f>
        <v>7.442E-2</v>
      </c>
      <c r="Q9" s="69">
        <f>0.0698+0.00462</f>
        <v>7.442E-2</v>
      </c>
      <c r="R9" s="70">
        <f>0.0698+0.00462</f>
        <v>7.442E-2</v>
      </c>
      <c r="S9" s="69">
        <f>0.0698+0.00462-0.001</f>
        <v>7.3419999999999999E-2</v>
      </c>
      <c r="T9" s="70">
        <f>0.0698+0.00462+0.001</f>
        <v>7.5420000000000001E-2</v>
      </c>
    </row>
    <row r="10" spans="2:22" s="2" customFormat="1" ht="12">
      <c r="B10" s="6" t="s">
        <v>29</v>
      </c>
      <c r="C10" s="2" t="s">
        <v>30</v>
      </c>
      <c r="D10" s="1" t="s">
        <v>31</v>
      </c>
      <c r="E10" s="71">
        <f>0.000299*1064</f>
        <v>0.31813600000000003</v>
      </c>
      <c r="F10" s="72">
        <f>-0.001438*1064</f>
        <v>-1.5300320000000001</v>
      </c>
      <c r="G10" s="72">
        <f>0.000085*1064</f>
        <v>9.0440000000000006E-2</v>
      </c>
      <c r="H10" s="72">
        <f>-0.000035*1064</f>
        <v>-3.7239999999999995E-2</v>
      </c>
      <c r="I10" s="72">
        <f>0.000158*1064</f>
        <v>0.16811199999999998</v>
      </c>
      <c r="J10" s="72">
        <f>-0.000921*1064</f>
        <v>-0.97994400000000004</v>
      </c>
      <c r="K10" s="73">
        <f>0.000701*1064</f>
        <v>0.74586399999999997</v>
      </c>
      <c r="L10" s="71">
        <f>-0.00103*1064</f>
        <v>-1.09592</v>
      </c>
      <c r="M10" s="72">
        <f>0.000379*1064</f>
        <v>0.403256</v>
      </c>
      <c r="N10" s="73">
        <f>0.000051*1064</f>
        <v>5.4264E-2</v>
      </c>
      <c r="O10" s="71">
        <f>0.001204*1064</f>
        <v>1.281056</v>
      </c>
      <c r="P10" s="73">
        <f>-0.003489*1064</f>
        <v>-3.7122959999999998</v>
      </c>
      <c r="Q10" s="71">
        <f>-0.00103*1064</f>
        <v>-1.09592</v>
      </c>
      <c r="R10" s="73">
        <f>-0.00103*1064</f>
        <v>-1.09592</v>
      </c>
      <c r="S10" s="71">
        <f>-0.00103*1064</f>
        <v>-1.09592</v>
      </c>
      <c r="T10" s="73">
        <f>-0.00103*1064</f>
        <v>-1.09592</v>
      </c>
      <c r="U10" s="8"/>
      <c r="V10" s="8"/>
    </row>
    <row r="11" spans="2:22" s="2" customFormat="1" ht="12">
      <c r="B11" s="6" t="s">
        <v>32</v>
      </c>
      <c r="D11" s="1" t="s">
        <v>33</v>
      </c>
      <c r="E11" s="69">
        <v>50.274000000000001</v>
      </c>
      <c r="F11" s="56">
        <v>50.274000000000001</v>
      </c>
      <c r="G11" s="56">
        <v>50.274000000000001</v>
      </c>
      <c r="H11" s="56">
        <v>50.274000000000001</v>
      </c>
      <c r="I11" s="56">
        <v>50.274000000000001</v>
      </c>
      <c r="J11" s="56">
        <v>50.274000000000001</v>
      </c>
      <c r="K11" s="70">
        <v>50.274000000000001</v>
      </c>
      <c r="L11" s="69">
        <v>50.274000000000001</v>
      </c>
      <c r="M11" s="56">
        <v>50.274000000000001</v>
      </c>
      <c r="N11" s="70">
        <v>50.274000000000001</v>
      </c>
      <c r="O11" s="69">
        <v>50.274000000000001</v>
      </c>
      <c r="P11" s="70">
        <v>50.274000000000001</v>
      </c>
      <c r="Q11" s="69">
        <v>50.274000000000001</v>
      </c>
      <c r="R11" s="70">
        <v>50.274000000000001</v>
      </c>
      <c r="S11" s="69">
        <v>50.274000000000001</v>
      </c>
      <c r="T11" s="70">
        <v>50.274000000000001</v>
      </c>
    </row>
    <row r="12" spans="2:22" s="2" customFormat="1" ht="12">
      <c r="B12" s="6"/>
      <c r="D12" s="1"/>
      <c r="E12" s="69"/>
      <c r="F12" s="56"/>
      <c r="G12" s="56"/>
      <c r="H12" s="56"/>
      <c r="I12" s="56"/>
      <c r="J12" s="56"/>
      <c r="K12" s="70"/>
      <c r="L12" s="69"/>
      <c r="M12" s="56"/>
      <c r="N12" s="70"/>
      <c r="O12" s="69"/>
      <c r="P12" s="70"/>
      <c r="Q12" s="69"/>
      <c r="R12" s="70"/>
      <c r="S12" s="69"/>
      <c r="T12" s="70"/>
    </row>
    <row r="13" spans="2:22" s="2" customFormat="1" ht="12">
      <c r="B13" s="6" t="s">
        <v>34</v>
      </c>
      <c r="D13" s="1" t="s">
        <v>33</v>
      </c>
      <c r="E13" s="69">
        <f t="shared" ref="E13:T13" si="0">((E11)^2)/((8*(E8+E9)*1000))+(2*E10*0.000001)</f>
        <v>-4.9176316816518233E-2</v>
      </c>
      <c r="F13" s="56">
        <f t="shared" si="0"/>
        <v>-4.9180013152518229E-2</v>
      </c>
      <c r="G13" s="56">
        <f t="shared" si="0"/>
        <v>-4.9176772208518231E-2</v>
      </c>
      <c r="H13" s="56">
        <f t="shared" si="0"/>
        <v>-4.9178558549710982E-2</v>
      </c>
      <c r="I13" s="56">
        <f t="shared" si="0"/>
        <v>-4.9178147845710979E-2</v>
      </c>
      <c r="J13" s="56">
        <f t="shared" si="0"/>
        <v>-4.9180443957710984E-2</v>
      </c>
      <c r="K13" s="70">
        <f t="shared" si="0"/>
        <v>-4.9176992341710982E-2</v>
      </c>
      <c r="L13" s="69">
        <f t="shared" si="0"/>
        <v>-4.9179144928518229E-2</v>
      </c>
      <c r="M13" s="56">
        <f t="shared" si="0"/>
        <v>-4.9177677557710985E-2</v>
      </c>
      <c r="N13" s="70">
        <f t="shared" si="0"/>
        <v>-4.9178375541710985E-2</v>
      </c>
      <c r="O13" s="69">
        <f t="shared" si="0"/>
        <v>-4.9174390976518233E-2</v>
      </c>
      <c r="P13" s="70">
        <f t="shared" si="0"/>
        <v>-4.9184377680518226E-2</v>
      </c>
      <c r="Q13" s="69">
        <f t="shared" si="0"/>
        <v>-4.9203805318435559E-2</v>
      </c>
      <c r="R13" s="70">
        <f t="shared" si="0"/>
        <v>-4.9154585716455632E-2</v>
      </c>
      <c r="S13" s="69">
        <f t="shared" si="0"/>
        <v>-4.9171491452166642E-2</v>
      </c>
      <c r="T13" s="70">
        <f t="shared" si="0"/>
        <v>-4.9186800787853494E-2</v>
      </c>
    </row>
    <row r="14" spans="2:22" s="2" customFormat="1" ht="12">
      <c r="B14" s="6"/>
      <c r="D14" s="1"/>
      <c r="E14" s="69"/>
      <c r="F14" s="56"/>
      <c r="G14" s="56"/>
      <c r="H14" s="56"/>
      <c r="I14" s="56"/>
      <c r="J14" s="56"/>
      <c r="K14" s="70"/>
      <c r="L14" s="69"/>
      <c r="M14" s="56"/>
      <c r="N14" s="70"/>
      <c r="O14" s="69"/>
      <c r="P14" s="70"/>
      <c r="Q14" s="69"/>
      <c r="R14" s="70"/>
      <c r="S14" s="69"/>
      <c r="T14" s="70"/>
    </row>
    <row r="15" spans="2:22" s="2" customFormat="1" ht="12">
      <c r="B15" s="9" t="s">
        <v>35</v>
      </c>
      <c r="D15" s="10" t="s">
        <v>26</v>
      </c>
      <c r="E15" s="74">
        <f t="shared" ref="E15:T15" si="1">(E11^2)/(8*E13*1000)</f>
        <v>-6.4245231231688802</v>
      </c>
      <c r="F15" s="75">
        <f t="shared" si="1"/>
        <v>-6.4240402604248352</v>
      </c>
      <c r="G15" s="75">
        <f t="shared" si="1"/>
        <v>-6.4244636301134657</v>
      </c>
      <c r="H15" s="75">
        <f t="shared" si="1"/>
        <v>-6.4242302706096037</v>
      </c>
      <c r="I15" s="75">
        <f t="shared" si="1"/>
        <v>-6.4242839216148697</v>
      </c>
      <c r="J15" s="75">
        <f t="shared" si="1"/>
        <v>-6.4239839878563112</v>
      </c>
      <c r="K15" s="76">
        <f t="shared" si="1"/>
        <v>-6.4244348719966453</v>
      </c>
      <c r="L15" s="80">
        <f t="shared" si="1"/>
        <v>-6.4241536724400135</v>
      </c>
      <c r="M15" s="81">
        <f t="shared" si="1"/>
        <v>-6.4243453572862341</v>
      </c>
      <c r="N15" s="82">
        <f t="shared" si="1"/>
        <v>-6.4242541771644746</v>
      </c>
      <c r="O15" s="80">
        <f t="shared" si="1"/>
        <v>-6.424774729815466</v>
      </c>
      <c r="P15" s="82">
        <f t="shared" si="1"/>
        <v>-6.4234702033271969</v>
      </c>
      <c r="Q15" s="80">
        <f t="shared" si="1"/>
        <v>-6.4209339593827419</v>
      </c>
      <c r="R15" s="82">
        <f t="shared" si="1"/>
        <v>-6.4273633862452373</v>
      </c>
      <c r="S15" s="80">
        <f t="shared" si="1"/>
        <v>-6.4251535832980924</v>
      </c>
      <c r="T15" s="82">
        <f t="shared" si="1"/>
        <v>-6.4231537615680612</v>
      </c>
      <c r="U15" s="11"/>
      <c r="V15" s="11"/>
    </row>
    <row r="16" spans="2:22" s="2" customFormat="1" ht="12">
      <c r="D16" s="1"/>
      <c r="E16" s="47">
        <f>AVERAGE(E15:G15)</f>
        <v>-6.4243423379023943</v>
      </c>
      <c r="F16" s="48"/>
      <c r="G16" s="49"/>
      <c r="H16" s="47">
        <f>AVERAGE(H15:I15)</f>
        <v>-6.4242570961122372</v>
      </c>
      <c r="I16" s="49"/>
      <c r="J16" s="47">
        <f>AVERAGE(J15:K15)</f>
        <v>-6.4242094299264778</v>
      </c>
      <c r="K16" s="49"/>
      <c r="L16" s="50">
        <f>(L15+M15+N15)/3</f>
        <v>-6.4242510689635743</v>
      </c>
      <c r="M16" s="51"/>
      <c r="N16" s="52"/>
      <c r="O16" s="87">
        <f>(O15-L15)*1000</f>
        <v>-0.62105737545259387</v>
      </c>
      <c r="P16" s="88">
        <f>(P15-L15)*1000</f>
        <v>0.68346911281658151</v>
      </c>
      <c r="Q16" s="88">
        <f>(Q15-L15)*1000</f>
        <v>3.2197130572715338</v>
      </c>
      <c r="R16" s="88">
        <f>(R15-L15)*1000</f>
        <v>-3.209713805223835</v>
      </c>
      <c r="S16" s="88">
        <f>(S15-L15)*1000</f>
        <v>-0.99991085807893398</v>
      </c>
      <c r="T16" s="89">
        <f>(T15-L15)*1000</f>
        <v>0.9999108719522809</v>
      </c>
      <c r="V16" s="12"/>
    </row>
    <row r="17" spans="2:22" s="13" customFormat="1" ht="12">
      <c r="E17" s="53">
        <f>AVERAGE(E16:K16)</f>
        <v>-6.4242696213137025</v>
      </c>
      <c r="F17" s="54"/>
      <c r="G17" s="54"/>
      <c r="H17" s="54"/>
      <c r="I17" s="54"/>
      <c r="J17" s="54"/>
      <c r="K17" s="55"/>
      <c r="O17" s="14">
        <f>O16+R16+S16</f>
        <v>-4.8306820387553628</v>
      </c>
      <c r="P17" s="14">
        <f>P16+Q16+T16</f>
        <v>4.9030930420403962</v>
      </c>
      <c r="Q17" s="15"/>
      <c r="R17" s="15"/>
      <c r="S17" s="15"/>
      <c r="T17" s="90" t="s">
        <v>42</v>
      </c>
      <c r="U17" s="15"/>
      <c r="V17" s="15"/>
    </row>
    <row r="18" spans="2:22" s="16" customFormat="1" ht="12">
      <c r="P18" s="17"/>
      <c r="Q18" s="17"/>
      <c r="R18" s="17"/>
      <c r="S18" s="17"/>
      <c r="T18" s="17"/>
      <c r="U18" s="17"/>
    </row>
    <row r="19" spans="2:22" s="2" customFormat="1" ht="13" thickBot="1">
      <c r="D19" s="1"/>
      <c r="E19" s="1"/>
      <c r="F19" s="1"/>
      <c r="G19" s="1"/>
      <c r="H19" s="1"/>
      <c r="I19" s="1"/>
      <c r="J19" s="1"/>
      <c r="K19" s="1"/>
    </row>
    <row r="20" spans="2:22" s="2" customFormat="1" ht="17">
      <c r="B20" s="18" t="s">
        <v>36</v>
      </c>
      <c r="C20" s="19"/>
      <c r="D20" s="20" t="s">
        <v>37</v>
      </c>
      <c r="E20" s="21">
        <v>-6.43</v>
      </c>
      <c r="F20" s="22"/>
      <c r="G20" s="57"/>
      <c r="H20" s="58" t="s">
        <v>38</v>
      </c>
      <c r="I20" s="59"/>
      <c r="J20" s="59"/>
      <c r="K20" s="60"/>
    </row>
    <row r="21" spans="2:22" s="2" customFormat="1" ht="18" thickBot="1">
      <c r="B21" s="23"/>
      <c r="C21" s="24"/>
      <c r="D21" s="25" t="s">
        <v>23</v>
      </c>
      <c r="E21" s="26">
        <f>E20+0.03</f>
        <v>-6.3999999999999995</v>
      </c>
      <c r="F21" s="27"/>
      <c r="G21" s="61"/>
      <c r="H21" s="62">
        <f>L16</f>
        <v>-6.4242510689635743</v>
      </c>
      <c r="I21" s="63" t="s">
        <v>39</v>
      </c>
      <c r="J21" s="64">
        <f>P17</f>
        <v>4.9030930420403962</v>
      </c>
      <c r="K21" s="65" t="s">
        <v>40</v>
      </c>
    </row>
    <row r="22" spans="2:22" s="2" customFormat="1" ht="12">
      <c r="B22" s="28" t="s">
        <v>24</v>
      </c>
      <c r="C22" s="29"/>
      <c r="D22" s="30"/>
      <c r="E22" s="31">
        <f>E20-0.03</f>
        <v>-6.46</v>
      </c>
      <c r="F22" s="32"/>
      <c r="G22" s="1"/>
      <c r="H22" s="1"/>
      <c r="I22" s="1"/>
      <c r="J22" s="1"/>
      <c r="K22" s="1"/>
    </row>
    <row r="23" spans="2:22" s="2" customFormat="1" ht="12">
      <c r="D23" s="1"/>
      <c r="E23" s="1"/>
      <c r="F23" s="33"/>
      <c r="G23" s="1"/>
      <c r="H23" s="1"/>
      <c r="I23" s="1"/>
      <c r="J23" s="1"/>
      <c r="K23" s="1"/>
    </row>
    <row r="24" spans="2:22" s="2" customFormat="1" ht="12">
      <c r="D24" s="1"/>
      <c r="E24" s="1"/>
      <c r="F24" s="1"/>
      <c r="G24" s="1"/>
      <c r="H24" s="1"/>
      <c r="I24" s="1"/>
      <c r="J24" s="1"/>
      <c r="K24" s="1"/>
    </row>
    <row r="25" spans="2:22" s="2" customFormat="1" ht="12">
      <c r="D25" s="1"/>
      <c r="E25" s="1"/>
      <c r="F25" s="1"/>
      <c r="G25" s="1"/>
      <c r="H25" s="1"/>
      <c r="I25" s="1"/>
      <c r="J25" s="1"/>
      <c r="K25" s="1"/>
    </row>
    <row r="26" spans="2:22" s="2" customFormat="1" ht="12">
      <c r="D26" s="1"/>
      <c r="E26" s="1"/>
      <c r="F26" s="1"/>
      <c r="G26" s="1"/>
      <c r="H26" s="1"/>
      <c r="I26" s="1"/>
      <c r="J26" s="1"/>
      <c r="K26" s="1"/>
    </row>
    <row r="27" spans="2:22" s="2" customFormat="1" ht="12">
      <c r="D27" s="1"/>
      <c r="E27" s="1"/>
      <c r="F27" s="1"/>
      <c r="G27" s="1"/>
      <c r="H27" s="1"/>
      <c r="I27" s="1"/>
      <c r="J27" s="1"/>
      <c r="K27" s="1"/>
    </row>
    <row r="28" spans="2:22" s="2" customFormat="1" ht="12">
      <c r="D28" s="1"/>
      <c r="E28" s="1"/>
      <c r="F28" s="1"/>
      <c r="G28" s="1"/>
      <c r="H28" s="1"/>
      <c r="I28" s="1"/>
      <c r="J28" s="1"/>
      <c r="K28" s="1"/>
    </row>
    <row r="29" spans="2:22" s="2" customFormat="1" ht="12">
      <c r="D29" s="1"/>
      <c r="E29" s="1"/>
      <c r="F29" s="1"/>
      <c r="G29" s="1"/>
      <c r="H29" s="1"/>
      <c r="I29" s="1"/>
      <c r="J29" s="1"/>
      <c r="K29" s="1"/>
    </row>
    <row r="30" spans="2:22" s="2" customFormat="1" ht="12">
      <c r="D30" s="1"/>
      <c r="E30" s="1"/>
      <c r="F30" s="1"/>
      <c r="G30" s="1"/>
      <c r="H30" s="1"/>
      <c r="I30" s="1"/>
      <c r="J30" s="1"/>
      <c r="K30" s="1"/>
    </row>
    <row r="31" spans="2:22" s="2" customFormat="1" ht="12">
      <c r="D31" s="1"/>
      <c r="E31" s="1"/>
      <c r="F31" s="1"/>
      <c r="G31" s="1"/>
      <c r="H31" s="1"/>
      <c r="I31" s="1"/>
      <c r="J31" s="1"/>
      <c r="K31" s="1"/>
    </row>
    <row r="32" spans="2:22" s="2" customFormat="1" ht="12">
      <c r="D32" s="1"/>
      <c r="E32" s="1"/>
      <c r="F32" s="1"/>
      <c r="G32" s="1"/>
      <c r="H32" s="1"/>
      <c r="I32" s="1"/>
      <c r="J32" s="1"/>
      <c r="K32" s="1"/>
    </row>
    <row r="33" spans="4:13" s="2" customFormat="1" ht="12">
      <c r="D33" s="1"/>
      <c r="E33" s="1"/>
      <c r="F33" s="1"/>
      <c r="G33" s="1"/>
      <c r="H33" s="1"/>
      <c r="I33" s="1"/>
      <c r="J33" s="1"/>
      <c r="K33" s="1"/>
    </row>
    <row r="34" spans="4:13" s="2" customFormat="1" ht="12">
      <c r="D34" s="1"/>
      <c r="E34" s="1"/>
      <c r="F34" s="1"/>
      <c r="G34" s="1"/>
      <c r="H34" s="1"/>
      <c r="I34" s="1"/>
      <c r="J34" s="1"/>
      <c r="K34" s="1"/>
    </row>
    <row r="35" spans="4:13" s="2" customFormat="1" ht="12">
      <c r="D35" s="1"/>
      <c r="E35" s="1"/>
      <c r="F35" s="1"/>
      <c r="G35" s="1"/>
      <c r="H35" s="1"/>
      <c r="I35" s="1"/>
      <c r="J35" s="1"/>
      <c r="K35" s="1"/>
    </row>
    <row r="36" spans="4:13" s="2" customFormat="1" ht="12">
      <c r="D36" s="1"/>
      <c r="E36" s="1"/>
      <c r="F36" s="1"/>
      <c r="G36" s="1"/>
      <c r="H36" s="1"/>
      <c r="I36" s="1"/>
      <c r="J36" s="1"/>
      <c r="K36" s="1"/>
    </row>
    <row r="37" spans="4:13" s="2" customFormat="1" ht="12">
      <c r="D37" s="1"/>
      <c r="E37" s="1"/>
      <c r="F37" s="1"/>
      <c r="G37" s="1"/>
      <c r="H37" s="1"/>
      <c r="I37" s="1"/>
      <c r="J37" s="1"/>
      <c r="K37" s="1"/>
    </row>
    <row r="38" spans="4:13" s="2" customFormat="1" ht="12">
      <c r="D38" s="1"/>
      <c r="E38" s="1"/>
      <c r="F38" s="1"/>
      <c r="G38" s="1"/>
      <c r="H38" s="1"/>
      <c r="I38" s="1"/>
      <c r="J38" s="1"/>
      <c r="K38" s="1"/>
    </row>
    <row r="39" spans="4:13" s="2" customFormat="1" ht="12">
      <c r="D39" s="1"/>
      <c r="E39" s="1"/>
      <c r="F39" s="1"/>
      <c r="G39" s="1"/>
      <c r="H39" s="1"/>
      <c r="I39" s="1"/>
      <c r="J39" s="1"/>
      <c r="K39" s="1"/>
    </row>
    <row r="40" spans="4:13" s="2" customFormat="1" ht="12">
      <c r="D40" s="1"/>
      <c r="E40" s="1"/>
      <c r="F40" s="1"/>
      <c r="G40" s="1"/>
      <c r="H40" s="1"/>
      <c r="I40" s="1"/>
      <c r="J40" s="1"/>
      <c r="K40" s="1"/>
    </row>
    <row r="41" spans="4:13" s="2" customFormat="1" ht="12">
      <c r="D41" s="1"/>
      <c r="E41" s="1"/>
      <c r="F41" s="1"/>
      <c r="G41" s="1"/>
      <c r="H41" s="1"/>
      <c r="I41" s="1"/>
      <c r="J41" s="1"/>
      <c r="K41" s="1"/>
    </row>
    <row r="42" spans="4:13" s="2" customFormat="1" ht="12">
      <c r="D42" s="1"/>
      <c r="E42" s="1"/>
      <c r="F42" s="1"/>
      <c r="G42" s="1"/>
      <c r="H42" s="1"/>
      <c r="I42" s="1"/>
      <c r="J42" s="1"/>
      <c r="K42" s="1"/>
    </row>
    <row r="43" spans="4:13" s="2" customFormat="1">
      <c r="D43" s="1"/>
      <c r="E43" s="1"/>
      <c r="F43" s="1"/>
      <c r="G43" s="1"/>
      <c r="H43" s="1"/>
      <c r="I43" s="1"/>
      <c r="J43" s="1"/>
      <c r="K43" s="1"/>
      <c r="L43" s="34"/>
      <c r="M43" s="34"/>
    </row>
    <row r="44" spans="4:13" s="2" customFormat="1">
      <c r="D44" s="1"/>
      <c r="E44" s="1"/>
      <c r="F44" s="1"/>
      <c r="G44" s="1"/>
      <c r="H44" s="1"/>
      <c r="I44" s="1"/>
      <c r="J44" s="1"/>
      <c r="K44" s="1"/>
      <c r="L44" s="34"/>
      <c r="M44" s="34"/>
    </row>
    <row r="45" spans="4:13" s="34" customFormat="1">
      <c r="D45" s="35"/>
      <c r="E45" s="35"/>
      <c r="F45" s="35"/>
      <c r="G45" s="35"/>
      <c r="H45" s="35"/>
      <c r="I45" s="35"/>
      <c r="J45" s="35"/>
      <c r="K45" s="35"/>
    </row>
    <row r="46" spans="4:13" s="34" customFormat="1">
      <c r="D46" s="35"/>
      <c r="E46" s="35"/>
      <c r="F46" s="35"/>
      <c r="G46" s="35"/>
      <c r="H46" s="35"/>
      <c r="I46" s="35"/>
      <c r="J46" s="35"/>
      <c r="K46" s="35"/>
    </row>
    <row r="47" spans="4:13" s="34" customFormat="1">
      <c r="D47" s="35"/>
      <c r="E47" s="35"/>
      <c r="F47" s="35"/>
      <c r="G47" s="35"/>
      <c r="H47" s="35"/>
      <c r="I47" s="35"/>
      <c r="J47" s="35"/>
      <c r="K47" s="35"/>
    </row>
    <row r="48" spans="4:13" s="34" customFormat="1">
      <c r="D48" s="35"/>
      <c r="E48" s="35"/>
      <c r="F48" s="35"/>
      <c r="G48" s="35"/>
      <c r="H48" s="35"/>
      <c r="I48" s="35"/>
      <c r="J48" s="35"/>
      <c r="K48" s="35"/>
    </row>
    <row r="49" spans="4:11" s="34" customFormat="1">
      <c r="D49" s="35"/>
      <c r="E49" s="35"/>
      <c r="F49" s="35"/>
      <c r="G49" s="35"/>
      <c r="H49" s="35"/>
      <c r="I49" s="35"/>
      <c r="J49" s="35"/>
      <c r="K49" s="35"/>
    </row>
    <row r="50" spans="4:11" s="34" customFormat="1">
      <c r="D50" s="35"/>
      <c r="E50" s="35"/>
      <c r="F50" s="35"/>
      <c r="G50" s="35"/>
      <c r="H50" s="35"/>
      <c r="I50" s="35"/>
      <c r="J50" s="35"/>
      <c r="K50" s="35"/>
    </row>
    <row r="51" spans="4:11" s="34" customFormat="1">
      <c r="D51" s="35"/>
      <c r="E51" s="35"/>
      <c r="F51" s="35"/>
      <c r="G51" s="35"/>
      <c r="H51" s="35"/>
      <c r="I51" s="35"/>
      <c r="J51" s="35"/>
      <c r="K51" s="35"/>
    </row>
  </sheetData>
  <mergeCells count="11">
    <mergeCell ref="E16:G16"/>
    <mergeCell ref="H16:I16"/>
    <mergeCell ref="J16:K16"/>
    <mergeCell ref="L16:N16"/>
    <mergeCell ref="E17:K17"/>
    <mergeCell ref="O5:T5"/>
    <mergeCell ref="E6:K6"/>
    <mergeCell ref="L6:N6"/>
    <mergeCell ref="O6:P6"/>
    <mergeCell ref="Q6:R6"/>
    <mergeCell ref="S6:T6"/>
  </mergeCells>
  <phoneticPr fontId="1" type="noConversion"/>
  <printOptions horizontalCentered="1"/>
  <pageMargins left="0.2" right="0.2" top="0.75" bottom="0.75" header="0.3" footer="0.3"/>
  <pageSetup scale="54" orientation="landscape"/>
  <colBreaks count="1" manualBreakCount="1">
    <brk id="11" max="32" man="1"/>
  </colBreaks>
  <drawing r:id="rId1"/>
  <extLst>
    <ext xmlns:mx="http://schemas.microsoft.com/office/mac/excel/2008/main" uri="http://schemas.microsoft.com/office/mac/excel/2008/main">
      <mx:PLV Mode="0" OnePage="0" WScale="8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SR2-03 check (8-29-13)</vt:lpstr>
    </vt:vector>
  </TitlesOfParts>
  <Company>University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 Martin</dc:creator>
  <cp:lastModifiedBy>Rodica Martin</cp:lastModifiedBy>
  <cp:lastPrinted>2013-09-05T22:02:41Z</cp:lastPrinted>
  <dcterms:created xsi:type="dcterms:W3CDTF">2013-08-30T14:28:57Z</dcterms:created>
  <dcterms:modified xsi:type="dcterms:W3CDTF">2013-09-09T15:14:22Z</dcterms:modified>
</cp:coreProperties>
</file>