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orking\sr3 roc 160307\"/>
    </mc:Choice>
  </mc:AlternateContent>
  <bookViews>
    <workbookView xWindow="0" yWindow="0" windowWidth="38400" windowHeight="20235"/>
  </bookViews>
  <sheets>
    <sheet name="Title Page" sheetId="5" r:id="rId1"/>
    <sheet name="overview" sheetId="8" r:id="rId2"/>
    <sheet name="lho setpoints" sheetId="6" r:id="rId3"/>
    <sheet name="plots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8" l="1"/>
  <c r="P17" i="8"/>
  <c r="P16" i="8"/>
  <c r="P15" i="8"/>
  <c r="P13" i="8"/>
  <c r="P12" i="8"/>
  <c r="P11" i="8"/>
  <c r="P6" i="8"/>
  <c r="P5" i="8"/>
  <c r="P4" i="8"/>
  <c r="G18" i="6" l="1"/>
  <c r="F18" i="6"/>
  <c r="E18" i="6"/>
  <c r="L2" i="6"/>
  <c r="K19" i="6"/>
  <c r="G7" i="6"/>
  <c r="F7" i="6"/>
  <c r="E7" i="6"/>
  <c r="A1" i="5" l="1"/>
  <c r="C5" i="5" s="1"/>
  <c r="B5" i="5" s="1"/>
  <c r="B3" i="5" l="1"/>
  <c r="L1" i="6" s="1"/>
  <c r="B4" i="5"/>
</calcChain>
</file>

<file path=xl/sharedStrings.xml><?xml version="1.0" encoding="utf-8"?>
<sst xmlns="http://schemas.openxmlformats.org/spreadsheetml/2006/main" count="99" uniqueCount="63">
  <si>
    <t>Abstract</t>
  </si>
  <si>
    <t>DCC Number</t>
  </si>
  <si>
    <t xml:space="preserve"> </t>
  </si>
  <si>
    <t>Version</t>
  </si>
  <si>
    <t>Date</t>
  </si>
  <si>
    <t>Author</t>
  </si>
  <si>
    <t>2 efforts herein - July 2017 and Feb 2019. More detail to follow. This document from the July 2017 effort.</t>
  </si>
  <si>
    <t>v2 - first edition of supplement</t>
  </si>
  <si>
    <t>S Appert, L Sanchez</t>
  </si>
  <si>
    <t>from ligoDV data from June 24, 2019</t>
  </si>
  <si>
    <t>Study of LHO SR3 heater setpoints and monitors</t>
  </si>
  <si>
    <t>calc IV</t>
  </si>
  <si>
    <t>calc I^2*R</t>
  </si>
  <si>
    <t>calc V^2/R</t>
  </si>
  <si>
    <t>V_mon</t>
  </si>
  <si>
    <t>V</t>
  </si>
  <si>
    <t>OHMS</t>
  </si>
  <si>
    <t>T (APPROX)</t>
  </si>
  <si>
    <t>I = P/V</t>
  </si>
  <si>
    <t>V_set</t>
  </si>
  <si>
    <t>calculated Power</t>
  </si>
  <si>
    <t>parameters</t>
  </si>
  <si>
    <t>using the parameters from H1 channels we extract the following actual values</t>
  </si>
  <si>
    <t>I_mon</t>
  </si>
  <si>
    <t>R_nom</t>
  </si>
  <si>
    <t>P_mon</t>
  </si>
  <si>
    <t>~3.15</t>
  </si>
  <si>
    <t>W</t>
  </si>
  <si>
    <t>C</t>
  </si>
  <si>
    <t>A</t>
  </si>
  <si>
    <t>T</t>
  </si>
  <si>
    <t>(visually extracted from plot)</t>
  </si>
  <si>
    <t>Pmon vs Pset</t>
  </si>
  <si>
    <t>Vmon vs Vset</t>
  </si>
  <si>
    <t>Temp</t>
  </si>
  <si>
    <t>https://ldvw.ligo.caltech.edu/ldvw/view?act=getImg&amp;imgId=239621</t>
  </si>
  <si>
    <t>https://ldvw.ligo.caltech.edu/ldvw/view?act=getImg&amp;imgId=239572</t>
  </si>
  <si>
    <t>Imon</t>
  </si>
  <si>
    <t>Rnom</t>
  </si>
  <si>
    <t>https://ldvw.ligo.caltech.edu/ldvw/view?act=getImg&amp;imgId=239580</t>
  </si>
  <si>
    <t>https://ldvw.ligo.caltech.edu/ldvw/view?act=getImg&amp;imgId=239582</t>
  </si>
  <si>
    <t>https://ldvw.ligo.caltech.edu/ldvw/view?act=getImg&amp;imgId=239577</t>
  </si>
  <si>
    <t>LHO</t>
  </si>
  <si>
    <t>Setpoint</t>
  </si>
  <si>
    <t>Power (W)</t>
  </si>
  <si>
    <t>In Situ temperatures</t>
  </si>
  <si>
    <t>Site</t>
  </si>
  <si>
    <t>Temp (°C)</t>
  </si>
  <si>
    <t>LLO</t>
  </si>
  <si>
    <t>CIT temperatures</t>
  </si>
  <si>
    <t>VBO D</t>
  </si>
  <si>
    <t>Configuration</t>
  </si>
  <si>
    <t>Isolated with Plate</t>
  </si>
  <si>
    <t>source</t>
  </si>
  <si>
    <t>https://alog.ligo-la.caltech.edu/aLOG/index.php?callRep=27037</t>
  </si>
  <si>
    <t>https://ldas-jobs.ligo-wa.caltech.edu/~detchar/summary/day/20190624/tcs/sr3/</t>
  </si>
  <si>
    <t>https://ldas-jobs.ligo-wa.caltech.edu/~detchar/summary/day/20190414/tcs/sr3/</t>
  </si>
  <si>
    <t>https://dcc.ligo.org/LIGO-T1600401</t>
  </si>
  <si>
    <t>now, we use the voltage setpoint instead of the voltage monitor (NOTE - P_mon seems to be misbehaving due to V_mon lower than V_set)</t>
  </si>
  <si>
    <t>in situ</t>
  </si>
  <si>
    <t>In assembly on fixture</t>
  </si>
  <si>
    <t>from fit</t>
  </si>
  <si>
    <t>Best Setpoint Guess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</si>
</sst>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m/yyyy"/>
    <numFmt numFmtId="173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164" fontId="0" fillId="0" borderId="0" xfId="0" applyNumberForma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17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SR3 Actuator</a:t>
            </a:r>
            <a:r>
              <a:rPr lang="en-US" baseline="0"/>
              <a:t> Heater Setpoints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v>all 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</c:dPt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2339629717107145"/>
                  <c:y val="0.482395344521328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(overview!$C$4:$C$6,overview!$C$11:$C$13,overview!$C$15:$C$16)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2.8</c:v>
                </c:pt>
                <c:pt idx="3">
                  <c:v>3</c:v>
                </c:pt>
                <c:pt idx="4">
                  <c:v>6</c:v>
                </c:pt>
                <c:pt idx="5">
                  <c:v>1.5</c:v>
                </c:pt>
                <c:pt idx="6">
                  <c:v>3</c:v>
                </c:pt>
                <c:pt idx="7">
                  <c:v>4</c:v>
                </c:pt>
              </c:numCache>
            </c:numRef>
          </c:xVal>
          <c:yVal>
            <c:numRef>
              <c:f>(overview!$D$4:$D$6,overview!$D$11:$D$13,overview!$D$15:$D$16)</c:f>
              <c:numCache>
                <c:formatCode>General</c:formatCode>
                <c:ptCount val="8"/>
                <c:pt idx="0">
                  <c:v>75</c:v>
                </c:pt>
                <c:pt idx="1">
                  <c:v>87</c:v>
                </c:pt>
                <c:pt idx="2">
                  <c:v>68</c:v>
                </c:pt>
                <c:pt idx="3">
                  <c:v>61</c:v>
                </c:pt>
                <c:pt idx="4">
                  <c:v>82</c:v>
                </c:pt>
                <c:pt idx="5">
                  <c:v>42</c:v>
                </c:pt>
                <c:pt idx="6">
                  <c:v>55</c:v>
                </c:pt>
                <c:pt idx="7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F2-4FCD-8A0E-4170C4E2FB1E}"/>
            </c:ext>
          </c:extLst>
        </c:ser>
        <c:ser>
          <c:idx val="0"/>
          <c:order val="1"/>
          <c:tx>
            <c:strRef>
              <c:f>overview!$P$4</c:f>
              <c:strCache>
                <c:ptCount val="1"/>
                <c:pt idx="0">
                  <c:v>LHO, in situ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overview!$C$4:$C$5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xVal>
          <c:yVal>
            <c:numRef>
              <c:f>overview!$D$4:$D$5</c:f>
              <c:numCache>
                <c:formatCode>General</c:formatCode>
                <c:ptCount val="2"/>
                <c:pt idx="0">
                  <c:v>75</c:v>
                </c:pt>
                <c:pt idx="1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F2-4FCD-8A0E-4170C4E2FB1E}"/>
            </c:ext>
          </c:extLst>
        </c:ser>
        <c:ser>
          <c:idx val="3"/>
          <c:order val="2"/>
          <c:tx>
            <c:strRef>
              <c:f>overview!$P$6</c:f>
              <c:strCache>
                <c:ptCount val="1"/>
                <c:pt idx="0">
                  <c:v>LLO, in situ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overview!$C$6</c:f>
              <c:numCache>
                <c:formatCode>General</c:formatCode>
                <c:ptCount val="1"/>
                <c:pt idx="0">
                  <c:v>2.8</c:v>
                </c:pt>
              </c:numCache>
            </c:numRef>
          </c:xVal>
          <c:yVal>
            <c:numRef>
              <c:f>overview!$D$6</c:f>
              <c:numCache>
                <c:formatCode>General</c:formatCode>
                <c:ptCount val="1"/>
                <c:pt idx="0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F2-4FCD-8A0E-4170C4E2FB1E}"/>
            </c:ext>
          </c:extLst>
        </c:ser>
        <c:ser>
          <c:idx val="1"/>
          <c:order val="3"/>
          <c:tx>
            <c:strRef>
              <c:f>overview!$P$11</c:f>
              <c:strCache>
                <c:ptCount val="1"/>
                <c:pt idx="0">
                  <c:v>VBO D, In assembly on fixture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overview!$C$11:$C$13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1.5</c:v>
                </c:pt>
              </c:numCache>
            </c:numRef>
          </c:xVal>
          <c:yVal>
            <c:numRef>
              <c:f>overview!$D$11:$D$13</c:f>
              <c:numCache>
                <c:formatCode>General</c:formatCode>
                <c:ptCount val="3"/>
                <c:pt idx="0">
                  <c:v>61</c:v>
                </c:pt>
                <c:pt idx="1">
                  <c:v>82</c:v>
                </c:pt>
                <c:pt idx="2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F2-4FCD-8A0E-4170C4E2FB1E}"/>
            </c:ext>
          </c:extLst>
        </c:ser>
        <c:ser>
          <c:idx val="2"/>
          <c:order val="4"/>
          <c:tx>
            <c:strRef>
              <c:f>overview!$P$15</c:f>
              <c:strCache>
                <c:ptCount val="1"/>
                <c:pt idx="0">
                  <c:v>VBO D, Isolated with Plate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30017449545123392"/>
                  <c:y val="0.354613059731169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overview!$C$15:$C$16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xVal>
          <c:yVal>
            <c:numRef>
              <c:f>overview!$D$15:$D$16</c:f>
              <c:numCache>
                <c:formatCode>General</c:formatCode>
                <c:ptCount val="2"/>
                <c:pt idx="0">
                  <c:v>55</c:v>
                </c:pt>
                <c:pt idx="1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F2-4FCD-8A0E-4170C4E2FB1E}"/>
            </c:ext>
          </c:extLst>
        </c:ser>
        <c:ser>
          <c:idx val="5"/>
          <c:order val="5"/>
          <c:tx>
            <c:v>planned OCF setpoint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3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374632124896305E-3"/>
                  <c:y val="-6.06060606060606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CF2-4FCD-8A0E-4170C4E2FB1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xVal>
            <c:numRef>
              <c:f>overview!$C$5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overview!$D$5</c:f>
              <c:numCache>
                <c:formatCode>General</c:formatCode>
                <c:ptCount val="1"/>
                <c:pt idx="0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F2-4FCD-8A0E-4170C4E2FB1E}"/>
            </c:ext>
          </c:extLst>
        </c:ser>
        <c:ser>
          <c:idx val="6"/>
          <c:order val="6"/>
          <c:tx>
            <c:strRef>
              <c:f>overview!$P$17</c:f>
              <c:strCache>
                <c:ptCount val="1"/>
                <c:pt idx="0">
                  <c:v>Best Setpoint Guess, Isolated with Plate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9"/>
            <c:spPr>
              <a:noFill/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2772866324398459E-2"/>
                  <c:y val="-6.39730639730639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CF2-4FCD-8A0E-4170C4E2FB1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xVal>
            <c:numRef>
              <c:f>overview!$C$17</c:f>
              <c:numCache>
                <c:formatCode>0.0</c:formatCode>
                <c:ptCount val="1"/>
                <c:pt idx="0">
                  <c:v>6.5555555555555554</c:v>
                </c:pt>
              </c:numCache>
            </c:numRef>
          </c:xVal>
          <c:yVal>
            <c:numRef>
              <c:f>overview!$D$17</c:f>
              <c:numCache>
                <c:formatCode>General</c:formatCode>
                <c:ptCount val="1"/>
                <c:pt idx="0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F2-4FCD-8A0E-4170C4E2F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091288"/>
        <c:axId val="487885552"/>
      </c:scatterChart>
      <c:valAx>
        <c:axId val="496091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(W)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885552"/>
        <c:crosses val="autoZero"/>
        <c:crossBetween val="midCat"/>
      </c:valAx>
      <c:valAx>
        <c:axId val="48788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091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20</xdr:row>
      <xdr:rowOff>38100</xdr:rowOff>
    </xdr:from>
    <xdr:to>
      <xdr:col>19</xdr:col>
      <xdr:colOff>114299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3067</xdr:colOff>
      <xdr:row>29</xdr:row>
      <xdr:rowOff>169175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9756667" cy="5312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16</xdr:col>
      <xdr:colOff>448075</xdr:colOff>
      <xdr:row>59</xdr:row>
      <xdr:rowOff>169175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6096000"/>
          <a:ext cx="9592075" cy="5312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16</xdr:col>
      <xdr:colOff>493795</xdr:colOff>
      <xdr:row>89</xdr:row>
      <xdr:rowOff>169175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1811000"/>
          <a:ext cx="9637795" cy="5312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17</xdr:col>
      <xdr:colOff>167660</xdr:colOff>
      <xdr:row>119</xdr:row>
      <xdr:rowOff>169175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526000"/>
          <a:ext cx="9921260" cy="5312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16</xdr:col>
      <xdr:colOff>402355</xdr:colOff>
      <xdr:row>149</xdr:row>
      <xdr:rowOff>169175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241000"/>
          <a:ext cx="9546355" cy="531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7" sqref="B7"/>
    </sheetView>
  </sheetViews>
  <sheetFormatPr defaultRowHeight="15" x14ac:dyDescent="0.25"/>
  <sheetData>
    <row r="1" spans="1:8" x14ac:dyDescent="0.25">
      <c r="A1" s="7" t="str">
        <f ca="1">MID(CELL("filename",A1),FIND("[",CELL("filename",A1))+1,FIND("]", CELL("filename",A1))-FIND("[",CELL("filename",A1))-1)</f>
        <v>T1600401-v2 supplement Study of LHO SR3 Heater setpoints and monitors 20190624.xlsx</v>
      </c>
      <c r="B1" s="7"/>
      <c r="C1" s="7"/>
      <c r="D1" s="7"/>
      <c r="E1" s="7"/>
      <c r="F1" s="7"/>
      <c r="G1" s="7"/>
      <c r="H1" s="1"/>
    </row>
    <row r="2" spans="1:8" x14ac:dyDescent="0.25">
      <c r="A2" t="s">
        <v>0</v>
      </c>
      <c r="B2" t="s">
        <v>6</v>
      </c>
    </row>
    <row r="3" spans="1:8" x14ac:dyDescent="0.25">
      <c r="A3" t="s">
        <v>1</v>
      </c>
      <c r="B3" t="str">
        <f ca="1">MID(A1,1,8)</f>
        <v>T1600401</v>
      </c>
      <c r="D3" t="s">
        <v>2</v>
      </c>
    </row>
    <row r="4" spans="1:8" x14ac:dyDescent="0.25">
      <c r="A4" t="s">
        <v>3</v>
      </c>
      <c r="B4" t="str">
        <f ca="1">MID(A1,10,2)</f>
        <v>v2</v>
      </c>
      <c r="D4" t="s">
        <v>7</v>
      </c>
    </row>
    <row r="5" spans="1:8" x14ac:dyDescent="0.25">
      <c r="A5" t="s">
        <v>4</v>
      </c>
      <c r="B5" t="str">
        <f ca="1">"20"&amp;TEXT(C5,"00\/00\/00")</f>
        <v>2019/06/24</v>
      </c>
      <c r="C5" s="2" t="str">
        <f ca="1">MID(A1,FIND(".",A1,10)-6,6)</f>
        <v>190624</v>
      </c>
    </row>
    <row r="6" spans="1:8" x14ac:dyDescent="0.25">
      <c r="A6" t="s">
        <v>5</v>
      </c>
      <c r="B6" t="s">
        <v>8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C17" sqref="C17"/>
    </sheetView>
  </sheetViews>
  <sheetFormatPr defaultRowHeight="15" x14ac:dyDescent="0.25"/>
  <cols>
    <col min="3" max="3" width="12.5703125" bestFit="1" customWidth="1"/>
    <col min="5" max="5" width="20.85546875" bestFit="1" customWidth="1"/>
    <col min="6" max="6" width="5.140625" customWidth="1"/>
  </cols>
  <sheetData>
    <row r="1" spans="1:16" x14ac:dyDescent="0.25">
      <c r="A1" t="s">
        <v>45</v>
      </c>
    </row>
    <row r="2" spans="1:16" x14ac:dyDescent="0.25">
      <c r="A2" s="4" t="s">
        <v>46</v>
      </c>
      <c r="B2" s="4" t="s">
        <v>4</v>
      </c>
      <c r="C2" s="4" t="s">
        <v>44</v>
      </c>
      <c r="D2" s="4" t="s">
        <v>47</v>
      </c>
      <c r="E2" s="4" t="s">
        <v>51</v>
      </c>
      <c r="F2" s="4"/>
      <c r="G2" s="4"/>
    </row>
    <row r="3" spans="1:16" x14ac:dyDescent="0.25">
      <c r="A3" s="4"/>
      <c r="B3" s="4"/>
      <c r="C3" s="4" t="s">
        <v>43</v>
      </c>
      <c r="D3" s="4"/>
      <c r="E3" s="4"/>
      <c r="F3" s="4"/>
      <c r="G3" s="4" t="s">
        <v>53</v>
      </c>
    </row>
    <row r="4" spans="1:16" x14ac:dyDescent="0.25">
      <c r="A4" t="s">
        <v>42</v>
      </c>
      <c r="B4">
        <v>20190624</v>
      </c>
      <c r="C4">
        <v>4</v>
      </c>
      <c r="D4">
        <v>75</v>
      </c>
      <c r="E4" t="s">
        <v>59</v>
      </c>
      <c r="G4" t="s">
        <v>55</v>
      </c>
      <c r="P4" t="str">
        <f>A4&amp;", "&amp;E4</f>
        <v>LHO, in situ</v>
      </c>
    </row>
    <row r="5" spans="1:16" x14ac:dyDescent="0.25">
      <c r="A5" t="s">
        <v>42</v>
      </c>
      <c r="B5">
        <v>20190414</v>
      </c>
      <c r="C5">
        <v>5</v>
      </c>
      <c r="D5">
        <v>87</v>
      </c>
      <c r="E5" t="s">
        <v>59</v>
      </c>
      <c r="G5" t="s">
        <v>56</v>
      </c>
      <c r="P5" t="str">
        <f t="shared" ref="P5:P17" si="0">A5&amp;", "&amp;E5</f>
        <v>LHO, in situ</v>
      </c>
    </row>
    <row r="6" spans="1:16" x14ac:dyDescent="0.25">
      <c r="A6" t="s">
        <v>48</v>
      </c>
      <c r="B6">
        <v>20160714</v>
      </c>
      <c r="C6">
        <v>2.8</v>
      </c>
      <c r="D6">
        <v>68</v>
      </c>
      <c r="E6" t="s">
        <v>59</v>
      </c>
      <c r="G6" t="s">
        <v>54</v>
      </c>
      <c r="P6" t="str">
        <f t="shared" si="0"/>
        <v>LLO, in situ</v>
      </c>
    </row>
    <row r="9" spans="1:16" x14ac:dyDescent="0.25">
      <c r="A9" t="s">
        <v>49</v>
      </c>
    </row>
    <row r="10" spans="1:16" x14ac:dyDescent="0.25">
      <c r="A10" s="4" t="s">
        <v>46</v>
      </c>
      <c r="B10" s="4" t="s">
        <v>4</v>
      </c>
      <c r="C10" s="4" t="s">
        <v>44</v>
      </c>
      <c r="D10" s="4" t="s">
        <v>47</v>
      </c>
      <c r="E10" s="4" t="s">
        <v>51</v>
      </c>
      <c r="F10" s="4"/>
      <c r="G10" s="4" t="s">
        <v>53</v>
      </c>
    </row>
    <row r="11" spans="1:16" x14ac:dyDescent="0.25">
      <c r="A11" t="s">
        <v>50</v>
      </c>
      <c r="B11">
        <v>20170221</v>
      </c>
      <c r="C11">
        <v>3</v>
      </c>
      <c r="D11">
        <v>61</v>
      </c>
      <c r="E11" t="s">
        <v>60</v>
      </c>
      <c r="G11" t="s">
        <v>57</v>
      </c>
      <c r="P11" t="str">
        <f t="shared" si="0"/>
        <v>VBO D, In assembly on fixture</v>
      </c>
    </row>
    <row r="12" spans="1:16" x14ac:dyDescent="0.25">
      <c r="A12" t="s">
        <v>50</v>
      </c>
      <c r="B12">
        <v>20170214</v>
      </c>
      <c r="C12">
        <v>6</v>
      </c>
      <c r="D12">
        <v>82</v>
      </c>
      <c r="E12" t="s">
        <v>60</v>
      </c>
      <c r="G12" t="s">
        <v>57</v>
      </c>
      <c r="P12" t="str">
        <f t="shared" si="0"/>
        <v>VBO D, In assembly on fixture</v>
      </c>
    </row>
    <row r="13" spans="1:16" x14ac:dyDescent="0.25">
      <c r="A13" t="s">
        <v>50</v>
      </c>
      <c r="B13">
        <v>20170213</v>
      </c>
      <c r="C13">
        <v>1.5</v>
      </c>
      <c r="D13">
        <v>42</v>
      </c>
      <c r="E13" t="s">
        <v>60</v>
      </c>
      <c r="G13" t="s">
        <v>57</v>
      </c>
      <c r="P13" t="str">
        <f t="shared" si="0"/>
        <v>VBO D, In assembly on fixture</v>
      </c>
    </row>
    <row r="15" spans="1:16" x14ac:dyDescent="0.25">
      <c r="A15" t="s">
        <v>50</v>
      </c>
      <c r="B15">
        <v>20170330</v>
      </c>
      <c r="C15">
        <v>3</v>
      </c>
      <c r="D15">
        <v>55</v>
      </c>
      <c r="E15" t="s">
        <v>52</v>
      </c>
      <c r="G15" t="s">
        <v>57</v>
      </c>
      <c r="P15" t="str">
        <f t="shared" si="0"/>
        <v>VBO D, Isolated with Plate</v>
      </c>
    </row>
    <row r="16" spans="1:16" x14ac:dyDescent="0.25">
      <c r="A16" t="s">
        <v>50</v>
      </c>
      <c r="B16">
        <v>20170414</v>
      </c>
      <c r="C16">
        <v>4</v>
      </c>
      <c r="D16">
        <v>64</v>
      </c>
      <c r="E16" t="s">
        <v>52</v>
      </c>
      <c r="G16" t="s">
        <v>57</v>
      </c>
      <c r="P16" t="str">
        <f t="shared" si="0"/>
        <v>VBO D, Isolated with Plate</v>
      </c>
    </row>
    <row r="17" spans="1:16" x14ac:dyDescent="0.25">
      <c r="A17" t="s">
        <v>62</v>
      </c>
      <c r="C17" s="9">
        <f>(D17-28)/9</f>
        <v>6.5555555555555554</v>
      </c>
      <c r="D17">
        <v>87</v>
      </c>
      <c r="E17" t="s">
        <v>52</v>
      </c>
      <c r="G17" t="s">
        <v>61</v>
      </c>
      <c r="P17" t="str">
        <f t="shared" si="0"/>
        <v>Best Setpoint Guess, Isolated with Plate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235" zoomScaleNormal="235" workbookViewId="0">
      <selection activeCell="C12" sqref="C12"/>
    </sheetView>
  </sheetViews>
  <sheetFormatPr defaultRowHeight="15" x14ac:dyDescent="0.25"/>
  <cols>
    <col min="2" max="2" width="12.85546875" customWidth="1"/>
    <col min="6" max="7" width="12" bestFit="1" customWidth="1"/>
    <col min="12" max="12" width="20" bestFit="1" customWidth="1"/>
  </cols>
  <sheetData>
    <row r="1" spans="1:15" ht="21" x14ac:dyDescent="0.35">
      <c r="A1" t="s">
        <v>9</v>
      </c>
      <c r="E1" s="3" t="s">
        <v>10</v>
      </c>
      <c r="L1" t="str">
        <f ca="1">'Title Page'!B3&amp;", "&amp;'Title Page'!B5</f>
        <v>T1600401, 2019/06/24</v>
      </c>
    </row>
    <row r="2" spans="1:15" ht="21" x14ac:dyDescent="0.35">
      <c r="E2" s="3"/>
      <c r="L2" t="str">
        <f>'Title Page'!B6</f>
        <v>S Appert, L Sanchez</v>
      </c>
    </row>
    <row r="3" spans="1:15" ht="21" x14ac:dyDescent="0.35">
      <c r="B3" t="s">
        <v>22</v>
      </c>
      <c r="E3" s="3"/>
    </row>
    <row r="4" spans="1:15" ht="21" x14ac:dyDescent="0.35">
      <c r="E4" s="3"/>
    </row>
    <row r="5" spans="1:15" ht="21" customHeight="1" x14ac:dyDescent="0.25">
      <c r="C5" s="5" t="s">
        <v>21</v>
      </c>
      <c r="E5" s="8" t="s">
        <v>20</v>
      </c>
      <c r="F5" s="8"/>
      <c r="G5" s="8"/>
      <c r="H5" s="5"/>
    </row>
    <row r="6" spans="1:15" x14ac:dyDescent="0.25">
      <c r="E6" t="s">
        <v>11</v>
      </c>
      <c r="F6" t="s">
        <v>12</v>
      </c>
      <c r="G6" t="s">
        <v>13</v>
      </c>
    </row>
    <row r="7" spans="1:15" x14ac:dyDescent="0.25">
      <c r="B7" t="s">
        <v>25</v>
      </c>
      <c r="C7" t="s">
        <v>26</v>
      </c>
      <c r="D7" t="s">
        <v>27</v>
      </c>
      <c r="E7" s="6">
        <f>C8*C9</f>
        <v>3.1603000000000003</v>
      </c>
      <c r="F7" s="6">
        <f>C8^2*C10</f>
        <v>3.3456085</v>
      </c>
      <c r="G7" s="6">
        <f>C9^2/C10</f>
        <v>2.985255474452555</v>
      </c>
      <c r="H7" s="6"/>
      <c r="M7" s="6"/>
      <c r="N7" s="6"/>
      <c r="O7" s="6"/>
    </row>
    <row r="8" spans="1:15" x14ac:dyDescent="0.25">
      <c r="B8" t="s">
        <v>23</v>
      </c>
      <c r="C8">
        <v>0.221</v>
      </c>
      <c r="D8" t="s">
        <v>29</v>
      </c>
    </row>
    <row r="9" spans="1:15" x14ac:dyDescent="0.25">
      <c r="B9" t="s">
        <v>14</v>
      </c>
      <c r="C9">
        <v>14.3</v>
      </c>
      <c r="D9" t="s">
        <v>15</v>
      </c>
    </row>
    <row r="10" spans="1:15" x14ac:dyDescent="0.25">
      <c r="B10" t="s">
        <v>24</v>
      </c>
      <c r="C10">
        <v>68.5</v>
      </c>
      <c r="D10" t="s">
        <v>16</v>
      </c>
    </row>
    <row r="12" spans="1:15" x14ac:dyDescent="0.25">
      <c r="B12" t="s">
        <v>30</v>
      </c>
      <c r="C12">
        <v>74</v>
      </c>
      <c r="D12" t="s">
        <v>28</v>
      </c>
      <c r="E12" t="s">
        <v>31</v>
      </c>
    </row>
    <row r="14" spans="1:15" x14ac:dyDescent="0.25">
      <c r="B14" t="s">
        <v>58</v>
      </c>
    </row>
    <row r="16" spans="1:15" x14ac:dyDescent="0.25">
      <c r="C16" s="5" t="s">
        <v>21</v>
      </c>
      <c r="E16" s="8" t="s">
        <v>20</v>
      </c>
      <c r="F16" s="8"/>
      <c r="G16" s="8"/>
      <c r="H16" s="5"/>
    </row>
    <row r="17" spans="2:11" x14ac:dyDescent="0.25">
      <c r="E17" t="s">
        <v>11</v>
      </c>
      <c r="F17" t="s">
        <v>12</v>
      </c>
      <c r="G17" t="s">
        <v>13</v>
      </c>
    </row>
    <row r="18" spans="2:11" x14ac:dyDescent="0.25">
      <c r="B18" t="s">
        <v>25</v>
      </c>
      <c r="C18" t="s">
        <v>26</v>
      </c>
      <c r="D18" t="s">
        <v>27</v>
      </c>
      <c r="E18" s="6">
        <f>C19*C20</f>
        <v>3.6686000000000005</v>
      </c>
      <c r="F18" s="6">
        <f>C19^2*C21</f>
        <v>3.3456085</v>
      </c>
      <c r="G18" s="6">
        <f>C20^2/C21</f>
        <v>4.022773722627738</v>
      </c>
    </row>
    <row r="19" spans="2:11" x14ac:dyDescent="0.25">
      <c r="B19" t="s">
        <v>23</v>
      </c>
      <c r="C19">
        <v>0.221</v>
      </c>
      <c r="D19" t="s">
        <v>29</v>
      </c>
      <c r="J19" t="s">
        <v>18</v>
      </c>
      <c r="K19">
        <f>4/C20</f>
        <v>0.24096385542168672</v>
      </c>
    </row>
    <row r="20" spans="2:11" x14ac:dyDescent="0.25">
      <c r="B20" t="s">
        <v>19</v>
      </c>
      <c r="C20">
        <v>16.600000000000001</v>
      </c>
      <c r="D20" t="s">
        <v>15</v>
      </c>
    </row>
    <row r="21" spans="2:11" x14ac:dyDescent="0.25">
      <c r="B21" t="s">
        <v>24</v>
      </c>
      <c r="C21">
        <v>68.5</v>
      </c>
      <c r="D21" t="s">
        <v>16</v>
      </c>
    </row>
    <row r="23" spans="2:11" x14ac:dyDescent="0.25">
      <c r="B23" t="s">
        <v>17</v>
      </c>
      <c r="C23">
        <v>74</v>
      </c>
      <c r="D23" t="s">
        <v>28</v>
      </c>
    </row>
  </sheetData>
  <mergeCells count="2">
    <mergeCell ref="E5:G5"/>
    <mergeCell ref="E16:G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workbookViewId="0">
      <selection activeCell="T30" sqref="T30"/>
    </sheetView>
  </sheetViews>
  <sheetFormatPr defaultRowHeight="15" x14ac:dyDescent="0.25"/>
  <sheetData>
    <row r="2" spans="1:3" x14ac:dyDescent="0.25">
      <c r="A2" t="s">
        <v>34</v>
      </c>
      <c r="C2" t="s">
        <v>36</v>
      </c>
    </row>
    <row r="32" spans="1:3" x14ac:dyDescent="0.25">
      <c r="A32" t="s">
        <v>32</v>
      </c>
      <c r="C32" t="s">
        <v>40</v>
      </c>
    </row>
    <row r="62" spans="1:3" x14ac:dyDescent="0.25">
      <c r="A62" t="s">
        <v>33</v>
      </c>
      <c r="C62" t="s">
        <v>35</v>
      </c>
    </row>
    <row r="92" spans="1:3" x14ac:dyDescent="0.25">
      <c r="A92" t="s">
        <v>37</v>
      </c>
      <c r="C92" t="s">
        <v>41</v>
      </c>
    </row>
    <row r="122" spans="1:3" x14ac:dyDescent="0.25">
      <c r="A122" t="s">
        <v>38</v>
      </c>
      <c r="C122" t="s">
        <v>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 Page</vt:lpstr>
      <vt:lpstr>overview</vt:lpstr>
      <vt:lpstr>lho setpoints</vt:lpstr>
      <vt:lpstr>plots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Appert</dc:creator>
  <cp:lastModifiedBy>sappert</cp:lastModifiedBy>
  <dcterms:created xsi:type="dcterms:W3CDTF">2017-07-14T22:36:54Z</dcterms:created>
  <dcterms:modified xsi:type="dcterms:W3CDTF">2019-06-24T22:17:25Z</dcterms:modified>
</cp:coreProperties>
</file>