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working\aplus 181004\"/>
    </mc:Choice>
  </mc:AlternateContent>
  <bookViews>
    <workbookView xWindow="0" yWindow="0" windowWidth="23040" windowHeight="9090" firstSheet="6" activeTab="11"/>
  </bookViews>
  <sheets>
    <sheet name="Load Summary" sheetId="10" r:id="rId1"/>
    <sheet name="Ansys beam model LRFD cases" sheetId="3" r:id="rId2"/>
    <sheet name="support matrix 17x36,8,xy" sheetId="5" r:id="rId3"/>
    <sheet name="support matrix 17x36,4,xy" sheetId="7" r:id="rId4"/>
    <sheet name="support matrix 17x24,4,xy" sheetId="8" r:id="rId5"/>
    <sheet name="support matrix 17x24,4,no" sheetId="9" r:id="rId6"/>
    <sheet name="support matrix 14x14,4,xy" sheetId="11" r:id="rId7"/>
    <sheet name="support matrix 25x14,4,xy" sheetId="12" r:id="rId8"/>
    <sheet name="Ansys solid model 2 subassys" sheetId="4" r:id="rId9"/>
    <sheet name="Anchor Resistance" sheetId="6" r:id="rId10"/>
    <sheet name="anchor resistance (from -v3)" sheetId="13" r:id="rId11"/>
    <sheet name="anchor resistance -v4 additions" sheetId="14" r:id="rId12"/>
  </sheet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2" i="14" l="1"/>
  <c r="U32" i="14"/>
  <c r="T32" i="14"/>
  <c r="S32" i="14"/>
  <c r="E32" i="14"/>
  <c r="V31" i="14" l="1"/>
  <c r="U31" i="14"/>
  <c r="T31" i="14"/>
  <c r="S31" i="14"/>
  <c r="S35" i="14" s="1"/>
  <c r="E31" i="14"/>
  <c r="V30" i="14"/>
  <c r="U30" i="14"/>
  <c r="T30" i="14"/>
  <c r="S30" i="14"/>
  <c r="E30" i="14"/>
  <c r="V28" i="14"/>
  <c r="U28" i="14"/>
  <c r="T28" i="14"/>
  <c r="S28" i="14"/>
  <c r="E28" i="14"/>
  <c r="D28" i="14"/>
  <c r="C28" i="14"/>
  <c r="B28" i="14"/>
  <c r="V27" i="14"/>
  <c r="U27" i="14"/>
  <c r="T27" i="14"/>
  <c r="S27" i="14"/>
  <c r="E27" i="14"/>
  <c r="D27" i="14"/>
  <c r="C27" i="14"/>
  <c r="B27" i="14"/>
  <c r="V26" i="14"/>
  <c r="U26" i="14"/>
  <c r="T26" i="14"/>
  <c r="S26" i="14"/>
  <c r="E26" i="14"/>
  <c r="D26" i="14"/>
  <c r="C26" i="14"/>
  <c r="B26" i="14"/>
  <c r="V25" i="14"/>
  <c r="U25" i="14"/>
  <c r="T25" i="14"/>
  <c r="S25" i="14"/>
  <c r="E25" i="14"/>
  <c r="D25" i="14"/>
  <c r="C25" i="14"/>
  <c r="B25" i="14"/>
  <c r="V24" i="14"/>
  <c r="U24" i="14"/>
  <c r="T24" i="14"/>
  <c r="S24" i="14"/>
  <c r="E24" i="14"/>
  <c r="D24" i="14"/>
  <c r="V23" i="14"/>
  <c r="U23" i="14"/>
  <c r="T23" i="14"/>
  <c r="S23" i="14"/>
  <c r="D23" i="14"/>
  <c r="C23" i="14"/>
  <c r="E23" i="14" s="1"/>
  <c r="B23" i="14"/>
  <c r="V22" i="14"/>
  <c r="U22" i="14"/>
  <c r="T22" i="14"/>
  <c r="S22" i="14"/>
  <c r="E22" i="14"/>
  <c r="C22" i="14"/>
  <c r="B22" i="14"/>
  <c r="V21" i="14"/>
  <c r="U21" i="14"/>
  <c r="T21" i="14"/>
  <c r="S21" i="14"/>
  <c r="E21" i="14"/>
  <c r="D21" i="14"/>
  <c r="C21" i="14"/>
  <c r="B21" i="14"/>
  <c r="V28" i="13" l="1"/>
  <c r="U28" i="13"/>
  <c r="T28" i="13"/>
  <c r="S28" i="13"/>
  <c r="D28" i="13"/>
  <c r="C28" i="13"/>
  <c r="B28" i="13"/>
  <c r="V27" i="13"/>
  <c r="U27" i="13"/>
  <c r="T27" i="13"/>
  <c r="S27" i="13"/>
  <c r="D27" i="13"/>
  <c r="C27" i="13"/>
  <c r="B27" i="13"/>
  <c r="V26" i="13"/>
  <c r="U26" i="13"/>
  <c r="T26" i="13"/>
  <c r="S26" i="13"/>
  <c r="D26" i="13"/>
  <c r="C26" i="13"/>
  <c r="E26" i="13" s="1"/>
  <c r="B26" i="13"/>
  <c r="V25" i="13"/>
  <c r="U25" i="13"/>
  <c r="T25" i="13"/>
  <c r="S25" i="13"/>
  <c r="D25" i="13"/>
  <c r="C25" i="13"/>
  <c r="B25" i="13"/>
  <c r="V24" i="13"/>
  <c r="U24" i="13"/>
  <c r="T24" i="13"/>
  <c r="S24" i="13"/>
  <c r="D24" i="13"/>
  <c r="E24" i="13" s="1"/>
  <c r="V23" i="13"/>
  <c r="U23" i="13"/>
  <c r="T23" i="13"/>
  <c r="S23" i="13"/>
  <c r="D23" i="13"/>
  <c r="C23" i="13"/>
  <c r="E23" i="13" s="1"/>
  <c r="B23" i="13"/>
  <c r="V22" i="13"/>
  <c r="U22" i="13"/>
  <c r="T22" i="13"/>
  <c r="S22" i="13"/>
  <c r="E22" i="13"/>
  <c r="C22" i="13"/>
  <c r="B22" i="13"/>
  <c r="V21" i="13"/>
  <c r="U21" i="13"/>
  <c r="T21" i="13"/>
  <c r="S21" i="13"/>
  <c r="E21" i="13"/>
  <c r="D21" i="13"/>
  <c r="C21" i="13"/>
  <c r="B21" i="13"/>
  <c r="E27" i="13" l="1"/>
  <c r="E25" i="13"/>
  <c r="E28" i="13"/>
  <c r="L17" i="10"/>
  <c r="L16" i="10"/>
  <c r="L15" i="10"/>
  <c r="L14" i="10"/>
  <c r="K17" i="10"/>
  <c r="K16" i="10"/>
  <c r="K15" i="10"/>
  <c r="K14" i="10"/>
  <c r="DN108" i="3" l="1" a="1"/>
  <c r="DY108" i="3" s="1"/>
  <c r="DN106" i="3" a="1"/>
  <c r="DY106" i="3" s="1"/>
  <c r="DN105" i="3" a="1"/>
  <c r="DV105" i="3" s="1"/>
  <c r="DN104" i="3" a="1"/>
  <c r="DS104" i="3" s="1"/>
  <c r="DN99" i="3" a="1"/>
  <c r="DY99" i="3" s="1"/>
  <c r="DN97" i="3" a="1"/>
  <c r="DX97" i="3" s="1"/>
  <c r="DN96" i="3" a="1"/>
  <c r="DU96" i="3" s="1"/>
  <c r="DN95" i="3" a="1"/>
  <c r="DY95" i="3" s="1"/>
  <c r="DN90" i="3" a="1"/>
  <c r="DY90" i="3" s="1"/>
  <c r="DN88" i="3" a="1"/>
  <c r="DY88" i="3" s="1"/>
  <c r="DN87" i="3" a="1"/>
  <c r="DV87" i="3" s="1"/>
  <c r="DN86" i="3" a="1"/>
  <c r="DS86" i="3" s="1"/>
  <c r="DN81" i="3" a="1"/>
  <c r="DY81" i="3" s="1"/>
  <c r="DN79" i="3" a="1"/>
  <c r="DY79" i="3" s="1"/>
  <c r="DN78" i="3" a="1"/>
  <c r="DV78" i="3" s="1"/>
  <c r="DN77" i="3" a="1"/>
  <c r="DS77" i="3" s="1"/>
  <c r="DN72" i="3" a="1"/>
  <c r="DV72" i="3" s="1"/>
  <c r="DN70" i="3" a="1"/>
  <c r="DY70" i="3" s="1"/>
  <c r="DN69" i="3" a="1"/>
  <c r="DV69" i="3" s="1"/>
  <c r="DN68" i="3" a="1"/>
  <c r="DS68" i="3" s="1"/>
  <c r="DN63" i="3" a="1"/>
  <c r="DY63" i="3" s="1"/>
  <c r="DN61" i="3" a="1"/>
  <c r="DY61" i="3" s="1"/>
  <c r="DN60" i="3" a="1"/>
  <c r="DV60" i="3" s="1"/>
  <c r="CW108" i="3" a="1"/>
  <c r="CY108" i="3" s="1"/>
  <c r="CW106" i="3" a="1"/>
  <c r="DH106" i="3" s="1"/>
  <c r="CW105" i="3" a="1"/>
  <c r="DE105" i="3" s="1"/>
  <c r="CW104" i="3" a="1"/>
  <c r="DB104" i="3" s="1"/>
  <c r="CW99" i="3" a="1"/>
  <c r="DH99" i="3" s="1"/>
  <c r="CW97" i="3" a="1"/>
  <c r="DH97" i="3" s="1"/>
  <c r="CW96" i="3" a="1"/>
  <c r="DE96" i="3" s="1"/>
  <c r="CW95" i="3" a="1"/>
  <c r="DB95" i="3" s="1"/>
  <c r="CW90" i="3" a="1"/>
  <c r="DH90" i="3" s="1"/>
  <c r="CW88" i="3" a="1"/>
  <c r="DH88" i="3" s="1"/>
  <c r="CW87" i="3" a="1"/>
  <c r="DE87" i="3" s="1"/>
  <c r="CW86" i="3" a="1"/>
  <c r="DB86" i="3" s="1"/>
  <c r="CW81" i="3" a="1"/>
  <c r="DH81" i="3" s="1"/>
  <c r="CW79" i="3" a="1"/>
  <c r="DH79" i="3" s="1"/>
  <c r="CW78" i="3" a="1"/>
  <c r="DE78" i="3" s="1"/>
  <c r="CW77" i="3" a="1"/>
  <c r="DB77" i="3" s="1"/>
  <c r="CW72" i="3" a="1"/>
  <c r="DH72" i="3" s="1"/>
  <c r="CW70" i="3" a="1"/>
  <c r="DH70" i="3" s="1"/>
  <c r="CW69" i="3" a="1"/>
  <c r="DE69" i="3" s="1"/>
  <c r="CW68" i="3" a="1"/>
  <c r="DB68" i="3" s="1"/>
  <c r="CW63" i="3" a="1"/>
  <c r="DE63" i="3" s="1"/>
  <c r="CW61" i="3" a="1"/>
  <c r="DH61" i="3" s="1"/>
  <c r="CW60" i="3" a="1"/>
  <c r="DE60" i="3" s="1"/>
  <c r="CW59" i="3" a="1"/>
  <c r="CW59" i="3" s="1"/>
  <c r="DN59" i="3" a="1"/>
  <c r="DP59" i="3" s="1"/>
  <c r="K26" i="12"/>
  <c r="K25" i="12"/>
  <c r="K24" i="12"/>
  <c r="K20" i="12"/>
  <c r="K19" i="12"/>
  <c r="K18" i="12"/>
  <c r="K23" i="12"/>
  <c r="K22" i="12"/>
  <c r="K21" i="12"/>
  <c r="K17" i="12"/>
  <c r="K16" i="12"/>
  <c r="K15" i="12"/>
  <c r="E47" i="12"/>
  <c r="C47" i="12"/>
  <c r="E43" i="12"/>
  <c r="H42" i="12"/>
  <c r="G42" i="12"/>
  <c r="F42" i="12"/>
  <c r="E42" i="12"/>
  <c r="D42" i="12"/>
  <c r="C42" i="12"/>
  <c r="H41" i="12"/>
  <c r="G41" i="12"/>
  <c r="F41" i="12"/>
  <c r="E41" i="12"/>
  <c r="D41" i="12"/>
  <c r="C41" i="12"/>
  <c r="H40" i="12"/>
  <c r="G40" i="12"/>
  <c r="F40" i="12"/>
  <c r="E40" i="12"/>
  <c r="D40" i="12"/>
  <c r="C40" i="12"/>
  <c r="J26" i="12"/>
  <c r="G43" i="12"/>
  <c r="J25" i="12"/>
  <c r="D45" i="12" s="1"/>
  <c r="J24" i="12"/>
  <c r="J23" i="12"/>
  <c r="H43" i="12"/>
  <c r="J22" i="12"/>
  <c r="C45" i="12" s="1"/>
  <c r="J21" i="12"/>
  <c r="J20" i="12"/>
  <c r="J19" i="12"/>
  <c r="E45" i="12" s="1"/>
  <c r="J18" i="12"/>
  <c r="J17" i="12"/>
  <c r="D43" i="12"/>
  <c r="J16" i="12"/>
  <c r="H45" i="12" s="1"/>
  <c r="J15" i="12"/>
  <c r="DR108" i="3" l="1"/>
  <c r="DS108" i="3"/>
  <c r="DU108" i="3"/>
  <c r="DT108" i="3"/>
  <c r="DN108" i="3"/>
  <c r="DV108" i="3"/>
  <c r="DO108" i="3"/>
  <c r="DW108" i="3"/>
  <c r="DP108" i="3"/>
  <c r="DX108" i="3"/>
  <c r="DQ108" i="3"/>
  <c r="DT106" i="3"/>
  <c r="DT104" i="3"/>
  <c r="DO105" i="3"/>
  <c r="DW105" i="3"/>
  <c r="DR106" i="3"/>
  <c r="DU104" i="3"/>
  <c r="DP105" i="3"/>
  <c r="DX105" i="3"/>
  <c r="DS106" i="3"/>
  <c r="DU106" i="3"/>
  <c r="DY105" i="3"/>
  <c r="DO104" i="3"/>
  <c r="DR105" i="3"/>
  <c r="DP104" i="3"/>
  <c r="DX104" i="3"/>
  <c r="DS105" i="3"/>
  <c r="DN106" i="3"/>
  <c r="DV106" i="3"/>
  <c r="DN104" i="3"/>
  <c r="DV104" i="3"/>
  <c r="DW104" i="3"/>
  <c r="DQ104" i="3"/>
  <c r="DY104" i="3"/>
  <c r="DT105" i="3"/>
  <c r="DO106" i="3"/>
  <c r="DW106" i="3"/>
  <c r="DU105" i="3"/>
  <c r="DP106" i="3"/>
  <c r="DX106" i="3"/>
  <c r="DQ105" i="3"/>
  <c r="DR104" i="3"/>
  <c r="DN105" i="3"/>
  <c r="DQ106" i="3"/>
  <c r="DU99" i="3"/>
  <c r="DN99" i="3"/>
  <c r="DV99" i="3"/>
  <c r="DS99" i="3"/>
  <c r="DO99" i="3"/>
  <c r="DW99" i="3"/>
  <c r="DR99" i="3"/>
  <c r="DT99" i="3"/>
  <c r="DP99" i="3"/>
  <c r="DX99" i="3"/>
  <c r="DQ99" i="3"/>
  <c r="DU95" i="3"/>
  <c r="DP96" i="3"/>
  <c r="DX96" i="3"/>
  <c r="DS97" i="3"/>
  <c r="DU97" i="3"/>
  <c r="DS95" i="3"/>
  <c r="DN96" i="3"/>
  <c r="DQ97" i="3"/>
  <c r="DT95" i="3"/>
  <c r="DW96" i="3"/>
  <c r="DV95" i="3"/>
  <c r="DY96" i="3"/>
  <c r="DO95" i="3"/>
  <c r="DR96" i="3"/>
  <c r="DP95" i="3"/>
  <c r="DX95" i="3"/>
  <c r="DS96" i="3"/>
  <c r="DN97" i="3"/>
  <c r="DV97" i="3"/>
  <c r="DR95" i="3"/>
  <c r="DV96" i="3"/>
  <c r="DY97" i="3"/>
  <c r="DO96" i="3"/>
  <c r="DR97" i="3"/>
  <c r="DN95" i="3"/>
  <c r="DQ96" i="3"/>
  <c r="DT97" i="3"/>
  <c r="DW95" i="3"/>
  <c r="DQ95" i="3"/>
  <c r="DT96" i="3"/>
  <c r="DO97" i="3"/>
  <c r="DW97" i="3"/>
  <c r="DP97" i="3"/>
  <c r="DR90" i="3"/>
  <c r="DS90" i="3"/>
  <c r="DT90" i="3"/>
  <c r="DU90" i="3"/>
  <c r="DN90" i="3"/>
  <c r="DV90" i="3"/>
  <c r="DO90" i="3"/>
  <c r="DW90" i="3"/>
  <c r="DP90" i="3"/>
  <c r="DX90" i="3"/>
  <c r="DQ90" i="3"/>
  <c r="DU88" i="3"/>
  <c r="DT86" i="3"/>
  <c r="DW87" i="3"/>
  <c r="DX87" i="3"/>
  <c r="DN86" i="3"/>
  <c r="DT88" i="3"/>
  <c r="DO86" i="3"/>
  <c r="DR87" i="3"/>
  <c r="DP86" i="3"/>
  <c r="DX86" i="3"/>
  <c r="DS87" i="3"/>
  <c r="DN88" i="3"/>
  <c r="DV88" i="3"/>
  <c r="DO87" i="3"/>
  <c r="DR88" i="3"/>
  <c r="DU86" i="3"/>
  <c r="DP87" i="3"/>
  <c r="DV86" i="3"/>
  <c r="DY87" i="3"/>
  <c r="DW86" i="3"/>
  <c r="DQ86" i="3"/>
  <c r="DY86" i="3"/>
  <c r="DT87" i="3"/>
  <c r="DO88" i="3"/>
  <c r="DW88" i="3"/>
  <c r="DU87" i="3"/>
  <c r="DP88" i="3"/>
  <c r="DX88" i="3"/>
  <c r="DS88" i="3"/>
  <c r="DQ87" i="3"/>
  <c r="DR86" i="3"/>
  <c r="DN87" i="3"/>
  <c r="DQ88" i="3"/>
  <c r="DR81" i="3"/>
  <c r="DS81" i="3"/>
  <c r="DU81" i="3"/>
  <c r="DN81" i="3"/>
  <c r="DV81" i="3"/>
  <c r="DO81" i="3"/>
  <c r="DW81" i="3"/>
  <c r="DT81" i="3"/>
  <c r="DT118" i="3" s="1"/>
  <c r="DP81" i="3"/>
  <c r="DX81" i="3"/>
  <c r="DQ81" i="3"/>
  <c r="DU77" i="3"/>
  <c r="DP78" i="3"/>
  <c r="DX78" i="3"/>
  <c r="DS79" i="3"/>
  <c r="DQ78" i="3"/>
  <c r="DU79" i="3"/>
  <c r="DT77" i="3"/>
  <c r="DR79" i="3"/>
  <c r="DR115" i="3" s="1"/>
  <c r="DV77" i="3"/>
  <c r="DT79" i="3"/>
  <c r="DR78" i="3"/>
  <c r="DP77" i="3"/>
  <c r="DX77" i="3"/>
  <c r="DS78" i="3"/>
  <c r="DN79" i="3"/>
  <c r="DV79" i="3"/>
  <c r="DO78" i="3"/>
  <c r="DW78" i="3"/>
  <c r="DN77" i="3"/>
  <c r="DY78" i="3"/>
  <c r="DO77" i="3"/>
  <c r="DW77" i="3"/>
  <c r="DQ77" i="3"/>
  <c r="DY77" i="3"/>
  <c r="DT78" i="3"/>
  <c r="DO79" i="3"/>
  <c r="DW79" i="3"/>
  <c r="DU78" i="3"/>
  <c r="DP79" i="3"/>
  <c r="DX79" i="3"/>
  <c r="DR77" i="3"/>
  <c r="DN78" i="3"/>
  <c r="DQ79" i="3"/>
  <c r="DY118" i="3"/>
  <c r="DY72" i="3"/>
  <c r="DR72" i="3"/>
  <c r="DS72" i="3"/>
  <c r="DU72" i="3"/>
  <c r="DO72" i="3"/>
  <c r="DW72" i="3"/>
  <c r="DP72" i="3"/>
  <c r="DX72" i="3"/>
  <c r="DQ72" i="3"/>
  <c r="DT72" i="3"/>
  <c r="DN72" i="3"/>
  <c r="DU68" i="3"/>
  <c r="DP69" i="3"/>
  <c r="DX69" i="3"/>
  <c r="DS70" i="3"/>
  <c r="DU70" i="3"/>
  <c r="DP68" i="3"/>
  <c r="DX68" i="3"/>
  <c r="DS69" i="3"/>
  <c r="DN70" i="3"/>
  <c r="DV70" i="3"/>
  <c r="DO69" i="3"/>
  <c r="DW69" i="3"/>
  <c r="DV68" i="3"/>
  <c r="DQ69" i="3"/>
  <c r="DY69" i="3"/>
  <c r="DO68" i="3"/>
  <c r="DW68" i="3"/>
  <c r="DR69" i="3"/>
  <c r="DQ68" i="3"/>
  <c r="DY68" i="3"/>
  <c r="DT69" i="3"/>
  <c r="DO70" i="3"/>
  <c r="DW70" i="3"/>
  <c r="DU69" i="3"/>
  <c r="DP70" i="3"/>
  <c r="DX70" i="3"/>
  <c r="DT68" i="3"/>
  <c r="DR70" i="3"/>
  <c r="DN68" i="3"/>
  <c r="DT70" i="3"/>
  <c r="DR68" i="3"/>
  <c r="DN69" i="3"/>
  <c r="DQ70" i="3"/>
  <c r="DS63" i="3"/>
  <c r="DT63" i="3"/>
  <c r="DU63" i="3"/>
  <c r="DN63" i="3"/>
  <c r="DV63" i="3"/>
  <c r="DR63" i="3"/>
  <c r="DR117" i="3" s="1"/>
  <c r="DO63" i="3"/>
  <c r="DW63" i="3"/>
  <c r="DP63" i="3"/>
  <c r="DP118" i="3" s="1"/>
  <c r="DX63" i="3"/>
  <c r="DQ63" i="3"/>
  <c r="DQ118" i="3" s="1"/>
  <c r="DU61" i="3"/>
  <c r="DO60" i="3"/>
  <c r="DW60" i="3"/>
  <c r="DW114" i="3" s="1"/>
  <c r="DS61" i="3"/>
  <c r="DY60" i="3"/>
  <c r="DR60" i="3"/>
  <c r="DS60" i="3"/>
  <c r="DN61" i="3"/>
  <c r="DV61" i="3"/>
  <c r="DP60" i="3"/>
  <c r="DT61" i="3"/>
  <c r="DT60" i="3"/>
  <c r="DO61" i="3"/>
  <c r="DW61" i="3"/>
  <c r="DU60" i="3"/>
  <c r="DP61" i="3"/>
  <c r="DX61" i="3"/>
  <c r="DR61" i="3"/>
  <c r="DX60" i="3"/>
  <c r="DQ60" i="3"/>
  <c r="DN60" i="3"/>
  <c r="DQ61" i="3"/>
  <c r="DF108" i="3"/>
  <c r="DE108" i="3"/>
  <c r="CW108" i="3"/>
  <c r="DD108" i="3"/>
  <c r="DC108" i="3"/>
  <c r="DB108" i="3"/>
  <c r="DH108" i="3"/>
  <c r="CZ108" i="3"/>
  <c r="CX108" i="3"/>
  <c r="DA108" i="3"/>
  <c r="DG108" i="3"/>
  <c r="DD104" i="3"/>
  <c r="CY105" i="3"/>
  <c r="DG105" i="3"/>
  <c r="DB106" i="3"/>
  <c r="DC104" i="3"/>
  <c r="CX105" i="3"/>
  <c r="DF105" i="3"/>
  <c r="DA106" i="3"/>
  <c r="CW104" i="3"/>
  <c r="DE104" i="3"/>
  <c r="CZ105" i="3"/>
  <c r="DH105" i="3"/>
  <c r="DC106" i="3"/>
  <c r="DD106" i="3"/>
  <c r="DA105" i="3"/>
  <c r="CY104" i="3"/>
  <c r="DG104" i="3"/>
  <c r="DB105" i="3"/>
  <c r="CW106" i="3"/>
  <c r="DE106" i="3"/>
  <c r="CX104" i="3"/>
  <c r="DF104" i="3"/>
  <c r="CZ104" i="3"/>
  <c r="DH104" i="3"/>
  <c r="DC105" i="3"/>
  <c r="CX106" i="3"/>
  <c r="DF106" i="3"/>
  <c r="DD105" i="3"/>
  <c r="CY106" i="3"/>
  <c r="DG106" i="3"/>
  <c r="DA104" i="3"/>
  <c r="CW105" i="3"/>
  <c r="CZ106" i="3"/>
  <c r="DA99" i="3"/>
  <c r="DB99" i="3"/>
  <c r="CX99" i="3"/>
  <c r="DC99" i="3"/>
  <c r="DD99" i="3"/>
  <c r="CW99" i="3"/>
  <c r="DE99" i="3"/>
  <c r="DF99" i="3"/>
  <c r="CY99" i="3"/>
  <c r="DG99" i="3"/>
  <c r="CZ99" i="3"/>
  <c r="DE95" i="3"/>
  <c r="CZ96" i="3"/>
  <c r="DC97" i="3"/>
  <c r="CX95" i="3"/>
  <c r="DF95" i="3"/>
  <c r="DA96" i="3"/>
  <c r="DA95" i="3"/>
  <c r="DC95" i="3"/>
  <c r="CX96" i="3"/>
  <c r="DF96" i="3"/>
  <c r="DA97" i="3"/>
  <c r="DD95" i="3"/>
  <c r="CY96" i="3"/>
  <c r="DG96" i="3"/>
  <c r="DB97" i="3"/>
  <c r="CW95" i="3"/>
  <c r="DH96" i="3"/>
  <c r="CY95" i="3"/>
  <c r="DG95" i="3"/>
  <c r="DB96" i="3"/>
  <c r="CW97" i="3"/>
  <c r="DE97" i="3"/>
  <c r="DD97" i="3"/>
  <c r="CZ95" i="3"/>
  <c r="DH95" i="3"/>
  <c r="DC96" i="3"/>
  <c r="CX97" i="3"/>
  <c r="DF97" i="3"/>
  <c r="DD96" i="3"/>
  <c r="CY97" i="3"/>
  <c r="DG97" i="3"/>
  <c r="CW96" i="3"/>
  <c r="CZ97" i="3"/>
  <c r="DA90" i="3"/>
  <c r="DB90" i="3"/>
  <c r="DD90" i="3"/>
  <c r="CW90" i="3"/>
  <c r="DE90" i="3"/>
  <c r="DC90" i="3"/>
  <c r="CX90" i="3"/>
  <c r="DF90" i="3"/>
  <c r="CY90" i="3"/>
  <c r="DG90" i="3"/>
  <c r="CZ90" i="3"/>
  <c r="DD86" i="3"/>
  <c r="CY87" i="3"/>
  <c r="DG87" i="3"/>
  <c r="DB88" i="3"/>
  <c r="CW86" i="3"/>
  <c r="DE86" i="3"/>
  <c r="CZ87" i="3"/>
  <c r="DH87" i="3"/>
  <c r="DC88" i="3"/>
  <c r="DD88" i="3"/>
  <c r="CX87" i="3"/>
  <c r="DA88" i="3"/>
  <c r="CX86" i="3"/>
  <c r="DA87" i="3"/>
  <c r="CY86" i="3"/>
  <c r="DG86" i="3"/>
  <c r="DB87" i="3"/>
  <c r="CW88" i="3"/>
  <c r="DE88" i="3"/>
  <c r="CZ86" i="3"/>
  <c r="DH86" i="3"/>
  <c r="DC87" i="3"/>
  <c r="CX88" i="3"/>
  <c r="DF88" i="3"/>
  <c r="DD87" i="3"/>
  <c r="CY88" i="3"/>
  <c r="DG88" i="3"/>
  <c r="DC86" i="3"/>
  <c r="DF87" i="3"/>
  <c r="DF86" i="3"/>
  <c r="DA86" i="3"/>
  <c r="CW87" i="3"/>
  <c r="CZ88" i="3"/>
  <c r="DA81" i="3"/>
  <c r="DB81" i="3"/>
  <c r="DD81" i="3"/>
  <c r="DC81" i="3"/>
  <c r="CW81" i="3"/>
  <c r="DE81" i="3"/>
  <c r="CX81" i="3"/>
  <c r="DF81" i="3"/>
  <c r="CY81" i="3"/>
  <c r="DG81" i="3"/>
  <c r="CZ81" i="3"/>
  <c r="DD77" i="3"/>
  <c r="CY78" i="3"/>
  <c r="DG78" i="3"/>
  <c r="DB79" i="3"/>
  <c r="CW77" i="3"/>
  <c r="DE77" i="3"/>
  <c r="CZ78" i="3"/>
  <c r="DH78" i="3"/>
  <c r="DC79" i="3"/>
  <c r="DD79" i="3"/>
  <c r="DC77" i="3"/>
  <c r="DF78" i="3"/>
  <c r="CX77" i="3"/>
  <c r="DA78" i="3"/>
  <c r="CY77" i="3"/>
  <c r="DG77" i="3"/>
  <c r="DB78" i="3"/>
  <c r="CW79" i="3"/>
  <c r="DE79" i="3"/>
  <c r="DF77" i="3"/>
  <c r="CZ77" i="3"/>
  <c r="DH77" i="3"/>
  <c r="DC78" i="3"/>
  <c r="CX79" i="3"/>
  <c r="DF79" i="3"/>
  <c r="DD78" i="3"/>
  <c r="CY79" i="3"/>
  <c r="DG79" i="3"/>
  <c r="CX78" i="3"/>
  <c r="DA79" i="3"/>
  <c r="DA77" i="3"/>
  <c r="CW78" i="3"/>
  <c r="CZ79" i="3"/>
  <c r="DA72" i="3"/>
  <c r="DB72" i="3"/>
  <c r="DC72" i="3"/>
  <c r="DD72" i="3"/>
  <c r="CW72" i="3"/>
  <c r="DE72" i="3"/>
  <c r="CX72" i="3"/>
  <c r="DF72" i="3"/>
  <c r="CY72" i="3"/>
  <c r="DG72" i="3"/>
  <c r="CZ72" i="3"/>
  <c r="DD70" i="3"/>
  <c r="DB70" i="3"/>
  <c r="DE68" i="3"/>
  <c r="DC70" i="3"/>
  <c r="CX68" i="3"/>
  <c r="DA69" i="3"/>
  <c r="CY68" i="3"/>
  <c r="DG68" i="3"/>
  <c r="DB69" i="3"/>
  <c r="CW70" i="3"/>
  <c r="DE70" i="3"/>
  <c r="DC68" i="3"/>
  <c r="DF69" i="3"/>
  <c r="DD68" i="3"/>
  <c r="DG69" i="3"/>
  <c r="CW68" i="3"/>
  <c r="DH69" i="3"/>
  <c r="DF68" i="3"/>
  <c r="CZ68" i="3"/>
  <c r="DH68" i="3"/>
  <c r="DC69" i="3"/>
  <c r="CX70" i="3"/>
  <c r="DF70" i="3"/>
  <c r="DD69" i="3"/>
  <c r="CY70" i="3"/>
  <c r="DG70" i="3"/>
  <c r="CX69" i="3"/>
  <c r="DA70" i="3"/>
  <c r="CY69" i="3"/>
  <c r="CZ69" i="3"/>
  <c r="DA68" i="3"/>
  <c r="CW69" i="3"/>
  <c r="CZ70" i="3"/>
  <c r="CX63" i="3"/>
  <c r="CY63" i="3"/>
  <c r="CZ63" i="3"/>
  <c r="DH63" i="3"/>
  <c r="DA63" i="3"/>
  <c r="DB63" i="3"/>
  <c r="DD63" i="3"/>
  <c r="DF63" i="3"/>
  <c r="DG63" i="3"/>
  <c r="DC63" i="3"/>
  <c r="CW63" i="3"/>
  <c r="DD61" i="3"/>
  <c r="CX60" i="3"/>
  <c r="DA61" i="3"/>
  <c r="CY60" i="3"/>
  <c r="DG60" i="3"/>
  <c r="CZ60" i="3"/>
  <c r="DH60" i="3"/>
  <c r="DA60" i="3"/>
  <c r="DB60" i="3"/>
  <c r="CW61" i="3"/>
  <c r="DE61" i="3"/>
  <c r="DF60" i="3"/>
  <c r="DB61" i="3"/>
  <c r="DC61" i="3"/>
  <c r="DC60" i="3"/>
  <c r="CX61" i="3"/>
  <c r="DF61" i="3"/>
  <c r="DD60" i="3"/>
  <c r="CY61" i="3"/>
  <c r="DG61" i="3"/>
  <c r="CW60" i="3"/>
  <c r="CZ61" i="3"/>
  <c r="DD59" i="3"/>
  <c r="DC59" i="3"/>
  <c r="DB59" i="3"/>
  <c r="DA59" i="3"/>
  <c r="DH59" i="3"/>
  <c r="CZ59" i="3"/>
  <c r="DG59" i="3"/>
  <c r="CY59" i="3"/>
  <c r="DF59" i="3"/>
  <c r="CX59" i="3"/>
  <c r="DE59" i="3"/>
  <c r="DW59" i="3"/>
  <c r="DU59" i="3"/>
  <c r="DT59" i="3"/>
  <c r="DN59" i="3"/>
  <c r="DS59" i="3"/>
  <c r="DO59" i="3"/>
  <c r="DR59" i="3"/>
  <c r="DY59" i="3"/>
  <c r="DQ59" i="3"/>
  <c r="DV59" i="3"/>
  <c r="DX59" i="3"/>
  <c r="DT112" i="3"/>
  <c r="DT111" i="3"/>
  <c r="DW113" i="3"/>
  <c r="DU117" i="3"/>
  <c r="DU118" i="3"/>
  <c r="DQ117" i="3"/>
  <c r="DY117" i="3"/>
  <c r="G44" i="12"/>
  <c r="H44" i="12"/>
  <c r="C44" i="12"/>
  <c r="F43" i="12"/>
  <c r="D44" i="12"/>
  <c r="F45" i="12"/>
  <c r="C43" i="12"/>
  <c r="E44" i="12"/>
  <c r="G45" i="12"/>
  <c r="F44" i="12"/>
  <c r="K26" i="11"/>
  <c r="K25" i="11"/>
  <c r="K24" i="11"/>
  <c r="K20" i="11"/>
  <c r="K19" i="11"/>
  <c r="K18" i="11"/>
  <c r="K23" i="11"/>
  <c r="K22" i="11"/>
  <c r="K21" i="11"/>
  <c r="K17" i="11"/>
  <c r="K16" i="11"/>
  <c r="K15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E47" i="11"/>
  <c r="C47" i="11"/>
  <c r="H42" i="11"/>
  <c r="G42" i="11"/>
  <c r="F42" i="11"/>
  <c r="E42" i="11"/>
  <c r="D42" i="11"/>
  <c r="C42" i="11"/>
  <c r="H41" i="11"/>
  <c r="G41" i="11"/>
  <c r="F41" i="11"/>
  <c r="E41" i="11"/>
  <c r="D41" i="11"/>
  <c r="C41" i="11"/>
  <c r="H40" i="11"/>
  <c r="G40" i="11"/>
  <c r="F40" i="11"/>
  <c r="E40" i="11"/>
  <c r="D40" i="11"/>
  <c r="C40" i="11"/>
  <c r="H44" i="11"/>
  <c r="C43" i="11"/>
  <c r="C44" i="11"/>
  <c r="DX117" i="3" l="1"/>
  <c r="DO118" i="3"/>
  <c r="DR116" i="3"/>
  <c r="DX118" i="3"/>
  <c r="DT117" i="3"/>
  <c r="DO117" i="3"/>
  <c r="DK117" i="3" s="1"/>
  <c r="DP117" i="3"/>
  <c r="DR118" i="3"/>
  <c r="DX111" i="3"/>
  <c r="DX112" i="3"/>
  <c r="DO115" i="3"/>
  <c r="DO116" i="3"/>
  <c r="DN111" i="3"/>
  <c r="DN112" i="3"/>
  <c r="DV117" i="3"/>
  <c r="DV118" i="3"/>
  <c r="DQ114" i="3"/>
  <c r="DQ113" i="3"/>
  <c r="DU113" i="3"/>
  <c r="DU114" i="3"/>
  <c r="DW115" i="3"/>
  <c r="DW116" i="3"/>
  <c r="DP111" i="3"/>
  <c r="DP112" i="3"/>
  <c r="DT113" i="3"/>
  <c r="DT114" i="3"/>
  <c r="DU116" i="3"/>
  <c r="DU115" i="3"/>
  <c r="DN117" i="3"/>
  <c r="DN118" i="3"/>
  <c r="DO113" i="3"/>
  <c r="DO114" i="3"/>
  <c r="DR111" i="3"/>
  <c r="DR112" i="3"/>
  <c r="DV111" i="3"/>
  <c r="DV112" i="3"/>
  <c r="DY115" i="3"/>
  <c r="DY116" i="3"/>
  <c r="DY111" i="3"/>
  <c r="DY112" i="3"/>
  <c r="DW111" i="3"/>
  <c r="DW112" i="3"/>
  <c r="DS115" i="3"/>
  <c r="DS116" i="3"/>
  <c r="DS111" i="3"/>
  <c r="DS112" i="3"/>
  <c r="DP115" i="3"/>
  <c r="DP116" i="3"/>
  <c r="DV115" i="3"/>
  <c r="DV116" i="3"/>
  <c r="DX114" i="3"/>
  <c r="DX113" i="3"/>
  <c r="DV113" i="3"/>
  <c r="DV114" i="3"/>
  <c r="DS117" i="3"/>
  <c r="DL117" i="3" s="1"/>
  <c r="DS118" i="3"/>
  <c r="DN115" i="3"/>
  <c r="DN116" i="3"/>
  <c r="DT116" i="3"/>
  <c r="DT115" i="3"/>
  <c r="DP114" i="3"/>
  <c r="DP113" i="3"/>
  <c r="DR113" i="3"/>
  <c r="DR114" i="3"/>
  <c r="DQ115" i="3"/>
  <c r="DQ116" i="3"/>
  <c r="DQ111" i="3"/>
  <c r="DQ112" i="3"/>
  <c r="DO111" i="3"/>
  <c r="DO112" i="3"/>
  <c r="DW117" i="3"/>
  <c r="DW118" i="3"/>
  <c r="DN113" i="3"/>
  <c r="DN114" i="3"/>
  <c r="DX115" i="3"/>
  <c r="DX116" i="3"/>
  <c r="DS113" i="3"/>
  <c r="DS114" i="3"/>
  <c r="DY114" i="3"/>
  <c r="DY113" i="3"/>
  <c r="DU112" i="3"/>
  <c r="DU111" i="3"/>
  <c r="CZ114" i="3"/>
  <c r="DE113" i="3"/>
  <c r="DH113" i="3"/>
  <c r="DF114" i="3"/>
  <c r="E43" i="11"/>
  <c r="H43" i="11"/>
  <c r="G43" i="11"/>
  <c r="H45" i="11"/>
  <c r="G44" i="11"/>
  <c r="E45" i="11"/>
  <c r="C45" i="11"/>
  <c r="F43" i="11"/>
  <c r="D45" i="11"/>
  <c r="F45" i="11"/>
  <c r="G45" i="11"/>
  <c r="D43" i="11"/>
  <c r="F44" i="11"/>
  <c r="D44" i="11"/>
  <c r="E44" i="11"/>
  <c r="DB113" i="3"/>
  <c r="DB114" i="3"/>
  <c r="DH114" i="3"/>
  <c r="DK118" i="3" l="1"/>
  <c r="DK114" i="3"/>
  <c r="DK113" i="3"/>
  <c r="DK112" i="3"/>
  <c r="DK111" i="3"/>
  <c r="DK116" i="3"/>
  <c r="DK115" i="3"/>
  <c r="DL114" i="3"/>
  <c r="DL116" i="3"/>
  <c r="DL112" i="3"/>
  <c r="DL113" i="3"/>
  <c r="DL115" i="3"/>
  <c r="DL111" i="3"/>
  <c r="DL118" i="3"/>
  <c r="DE114" i="3"/>
  <c r="DA114" i="3"/>
  <c r="CX113" i="3"/>
  <c r="CW114" i="3"/>
  <c r="CX114" i="3"/>
  <c r="CW113" i="3"/>
  <c r="CY114" i="3"/>
  <c r="DG114" i="3"/>
  <c r="DA113" i="3"/>
  <c r="CY113" i="3"/>
  <c r="CZ113" i="3"/>
  <c r="DG113" i="3"/>
  <c r="DF113" i="3"/>
  <c r="DC114" i="3"/>
  <c r="DC113" i="3"/>
  <c r="DD114" i="3"/>
  <c r="DD113" i="3"/>
  <c r="CU114" i="3" l="1"/>
  <c r="CT114" i="3"/>
  <c r="CT113" i="3"/>
  <c r="CU113" i="3"/>
  <c r="G11" i="3" l="1"/>
  <c r="F11" i="3"/>
  <c r="E11" i="3"/>
  <c r="D11" i="3"/>
  <c r="G29" i="3"/>
  <c r="F29" i="3"/>
  <c r="F88" i="3" s="1"/>
  <c r="E29" i="3"/>
  <c r="E70" i="3" s="1"/>
  <c r="D29" i="3"/>
  <c r="H91" i="3"/>
  <c r="G91" i="3"/>
  <c r="F91" i="3"/>
  <c r="E91" i="3"/>
  <c r="D91" i="3"/>
  <c r="C91" i="3"/>
  <c r="H90" i="3"/>
  <c r="G90" i="3"/>
  <c r="F90" i="3"/>
  <c r="E90" i="3"/>
  <c r="D90" i="3"/>
  <c r="C90" i="3"/>
  <c r="H89" i="3"/>
  <c r="G89" i="3"/>
  <c r="F89" i="3"/>
  <c r="E89" i="3"/>
  <c r="D89" i="3"/>
  <c r="C89" i="3"/>
  <c r="H88" i="3"/>
  <c r="C88" i="3"/>
  <c r="H87" i="3"/>
  <c r="G87" i="3"/>
  <c r="F87" i="3"/>
  <c r="E87" i="3"/>
  <c r="D87" i="3"/>
  <c r="C87" i="3"/>
  <c r="H86" i="3"/>
  <c r="G86" i="3"/>
  <c r="F86" i="3"/>
  <c r="E86" i="3"/>
  <c r="D86" i="3"/>
  <c r="C86" i="3"/>
  <c r="H82" i="3"/>
  <c r="G82" i="3"/>
  <c r="F82" i="3"/>
  <c r="E82" i="3"/>
  <c r="D82" i="3"/>
  <c r="C82" i="3"/>
  <c r="H81" i="3"/>
  <c r="G81" i="3"/>
  <c r="F81" i="3"/>
  <c r="E81" i="3"/>
  <c r="D81" i="3"/>
  <c r="C81" i="3"/>
  <c r="H80" i="3"/>
  <c r="G80" i="3"/>
  <c r="F80" i="3"/>
  <c r="E80" i="3"/>
  <c r="D80" i="3"/>
  <c r="C80" i="3"/>
  <c r="H79" i="3"/>
  <c r="C79" i="3"/>
  <c r="H78" i="3"/>
  <c r="G78" i="3"/>
  <c r="F78" i="3"/>
  <c r="E78" i="3"/>
  <c r="D78" i="3"/>
  <c r="C78" i="3"/>
  <c r="H77" i="3"/>
  <c r="G77" i="3"/>
  <c r="F77" i="3"/>
  <c r="E77" i="3"/>
  <c r="D77" i="3"/>
  <c r="C77" i="3"/>
  <c r="H73" i="3"/>
  <c r="G73" i="3"/>
  <c r="F73" i="3"/>
  <c r="E73" i="3"/>
  <c r="D73" i="3"/>
  <c r="C73" i="3"/>
  <c r="H72" i="3"/>
  <c r="G72" i="3"/>
  <c r="F72" i="3"/>
  <c r="E72" i="3"/>
  <c r="D72" i="3"/>
  <c r="C72" i="3"/>
  <c r="H71" i="3"/>
  <c r="G71" i="3"/>
  <c r="F71" i="3"/>
  <c r="E71" i="3"/>
  <c r="D71" i="3"/>
  <c r="C71" i="3"/>
  <c r="H70" i="3"/>
  <c r="C70" i="3"/>
  <c r="H69" i="3"/>
  <c r="G69" i="3"/>
  <c r="F69" i="3"/>
  <c r="E69" i="3"/>
  <c r="D69" i="3"/>
  <c r="C69" i="3"/>
  <c r="H68" i="3"/>
  <c r="G68" i="3"/>
  <c r="F68" i="3"/>
  <c r="E68" i="3"/>
  <c r="D68" i="3"/>
  <c r="C68" i="3"/>
  <c r="G79" i="3" l="1"/>
  <c r="D79" i="3"/>
  <c r="F70" i="3"/>
  <c r="E88" i="3"/>
  <c r="E79" i="3"/>
  <c r="F79" i="3"/>
  <c r="G88" i="3"/>
  <c r="G70" i="3"/>
  <c r="D70" i="3"/>
  <c r="D88" i="3"/>
  <c r="I27" i="3"/>
  <c r="I28" i="3"/>
  <c r="J28" i="3" s="1"/>
  <c r="I29" i="3"/>
  <c r="J29" i="3" s="1"/>
  <c r="I30" i="3"/>
  <c r="J30" i="3" s="1"/>
  <c r="I31" i="3"/>
  <c r="I32" i="3"/>
  <c r="AY16" i="3"/>
  <c r="AX15" i="3"/>
  <c r="AY15" i="3" s="1"/>
  <c r="AX14" i="3"/>
  <c r="AY14" i="3" s="1"/>
  <c r="AX13" i="3"/>
  <c r="AY13" i="3" s="1"/>
  <c r="AX12" i="3"/>
  <c r="AY12" i="3" s="1"/>
  <c r="AX11" i="3"/>
  <c r="AY11" i="3" s="1"/>
  <c r="AX10" i="3"/>
  <c r="AY10" i="3" s="1"/>
  <c r="AX9" i="3"/>
  <c r="AY9" i="3" s="1"/>
  <c r="AX8" i="3"/>
  <c r="AY8" i="3" s="1"/>
  <c r="AX7" i="3"/>
  <c r="AY7" i="3" s="1"/>
  <c r="AX6" i="3"/>
  <c r="AY6" i="3" s="1"/>
  <c r="AX16" i="3"/>
  <c r="L32" i="3"/>
  <c r="K32" i="3"/>
  <c r="J32" i="3"/>
  <c r="L31" i="3"/>
  <c r="K31" i="3"/>
  <c r="J31" i="3"/>
  <c r="L30" i="3"/>
  <c r="K30" i="3"/>
  <c r="L28" i="3"/>
  <c r="K28" i="3"/>
  <c r="L27" i="3"/>
  <c r="K27" i="3"/>
  <c r="J27" i="3"/>
  <c r="L29" i="3" l="1"/>
  <c r="K29" i="3"/>
  <c r="C47" i="9"/>
  <c r="E47" i="9" s="1"/>
  <c r="H42" i="9"/>
  <c r="G42" i="9"/>
  <c r="F42" i="9"/>
  <c r="E42" i="9"/>
  <c r="D42" i="9"/>
  <c r="C42" i="9"/>
  <c r="H41" i="9"/>
  <c r="G41" i="9"/>
  <c r="F41" i="9"/>
  <c r="E41" i="9"/>
  <c r="D41" i="9"/>
  <c r="C41" i="9"/>
  <c r="H40" i="9"/>
  <c r="G40" i="9"/>
  <c r="F40" i="9"/>
  <c r="E40" i="9"/>
  <c r="D40" i="9"/>
  <c r="C40" i="9"/>
  <c r="K26" i="9"/>
  <c r="J26" i="9"/>
  <c r="K25" i="9"/>
  <c r="J25" i="9"/>
  <c r="K24" i="9"/>
  <c r="J24" i="9"/>
  <c r="K23" i="9"/>
  <c r="J23" i="9"/>
  <c r="K22" i="9"/>
  <c r="J22" i="9"/>
  <c r="K21" i="9"/>
  <c r="J21" i="9"/>
  <c r="K20" i="9"/>
  <c r="J20" i="9"/>
  <c r="K19" i="9"/>
  <c r="J19" i="9"/>
  <c r="K18" i="9"/>
  <c r="J18" i="9"/>
  <c r="K17" i="9"/>
  <c r="J17" i="9"/>
  <c r="K16" i="9"/>
  <c r="J16" i="9"/>
  <c r="K15" i="9"/>
  <c r="J15" i="9"/>
  <c r="H44" i="9" l="1"/>
  <c r="F45" i="9"/>
  <c r="F43" i="9"/>
  <c r="G43" i="9"/>
  <c r="C43" i="9"/>
  <c r="G44" i="9"/>
  <c r="E44" i="9"/>
  <c r="C45" i="9"/>
  <c r="D43" i="9"/>
  <c r="F44" i="9"/>
  <c r="D45" i="9"/>
  <c r="E43" i="9"/>
  <c r="C44" i="9"/>
  <c r="E45" i="9"/>
  <c r="G45" i="9"/>
  <c r="H43" i="9"/>
  <c r="H45" i="9"/>
  <c r="D44" i="9"/>
  <c r="J91" i="3"/>
  <c r="J90" i="3"/>
  <c r="J89" i="3"/>
  <c r="J88" i="3"/>
  <c r="J87" i="3"/>
  <c r="J86" i="3"/>
  <c r="J82" i="3"/>
  <c r="J81" i="3"/>
  <c r="J80" i="3"/>
  <c r="J79" i="3"/>
  <c r="J78" i="3"/>
  <c r="J77" i="3"/>
  <c r="J73" i="3"/>
  <c r="J72" i="3"/>
  <c r="J71" i="3"/>
  <c r="J70" i="3"/>
  <c r="J69" i="3"/>
  <c r="J68" i="3"/>
  <c r="S69" i="3" l="1"/>
  <c r="C26" i="10"/>
  <c r="O87" i="3"/>
  <c r="C42" i="10"/>
  <c r="R69" i="3"/>
  <c r="C27" i="10"/>
  <c r="Q87" i="3"/>
  <c r="C43" i="10"/>
  <c r="N87" i="3"/>
  <c r="C40" i="10"/>
  <c r="P78" i="3"/>
  <c r="C32" i="10"/>
  <c r="R87" i="3"/>
  <c r="C45" i="10"/>
  <c r="P87" i="3"/>
  <c r="C41" i="10"/>
  <c r="O69" i="3"/>
  <c r="C24" i="10"/>
  <c r="Q78" i="3"/>
  <c r="C34" i="10"/>
  <c r="S87" i="3"/>
  <c r="C44" i="10"/>
  <c r="O78" i="3"/>
  <c r="C33" i="10"/>
  <c r="P69" i="3"/>
  <c r="C23" i="10"/>
  <c r="R78" i="3"/>
  <c r="C36" i="10"/>
  <c r="N78" i="3"/>
  <c r="C31" i="10"/>
  <c r="N69" i="3"/>
  <c r="C22" i="10"/>
  <c r="Q69" i="3"/>
  <c r="C25" i="10"/>
  <c r="S78" i="3"/>
  <c r="C35" i="10"/>
  <c r="CF78" i="3" a="1"/>
  <c r="CF69" i="3" a="1"/>
  <c r="CF87" i="3" a="1"/>
  <c r="K26" i="8"/>
  <c r="K25" i="8"/>
  <c r="K24" i="8"/>
  <c r="K23" i="8"/>
  <c r="K22" i="8"/>
  <c r="K21" i="8"/>
  <c r="K20" i="8"/>
  <c r="K19" i="8"/>
  <c r="D43" i="8" s="1"/>
  <c r="K18" i="8"/>
  <c r="K17" i="8"/>
  <c r="K16" i="8"/>
  <c r="G43" i="8" s="1"/>
  <c r="K15" i="8"/>
  <c r="C47" i="8"/>
  <c r="E47" i="8" s="1"/>
  <c r="H42" i="8"/>
  <c r="G42" i="8"/>
  <c r="F42" i="8"/>
  <c r="E42" i="8"/>
  <c r="D42" i="8"/>
  <c r="C42" i="8"/>
  <c r="H41" i="8"/>
  <c r="G41" i="8"/>
  <c r="F41" i="8"/>
  <c r="E41" i="8"/>
  <c r="D41" i="8"/>
  <c r="C41" i="8"/>
  <c r="H40" i="8"/>
  <c r="G40" i="8"/>
  <c r="F40" i="8"/>
  <c r="E40" i="8"/>
  <c r="D40" i="8"/>
  <c r="C40" i="8"/>
  <c r="J26" i="8"/>
  <c r="J25" i="8"/>
  <c r="J24" i="8"/>
  <c r="J23" i="8"/>
  <c r="J22" i="8"/>
  <c r="J21" i="8"/>
  <c r="J20" i="8"/>
  <c r="J19" i="8"/>
  <c r="J18" i="8"/>
  <c r="J17" i="8"/>
  <c r="J16" i="8"/>
  <c r="J15" i="8"/>
  <c r="K23" i="7"/>
  <c r="K22" i="7"/>
  <c r="K21" i="7"/>
  <c r="K20" i="7"/>
  <c r="K19" i="7"/>
  <c r="K18" i="7"/>
  <c r="J26" i="7"/>
  <c r="J25" i="7"/>
  <c r="J24" i="7"/>
  <c r="J23" i="7"/>
  <c r="J22" i="7"/>
  <c r="J21" i="7"/>
  <c r="C47" i="7"/>
  <c r="E47" i="7" s="1"/>
  <c r="H42" i="7"/>
  <c r="G42" i="7"/>
  <c r="F42" i="7"/>
  <c r="E42" i="7"/>
  <c r="D42" i="7"/>
  <c r="C42" i="7"/>
  <c r="H41" i="7"/>
  <c r="G41" i="7"/>
  <c r="F41" i="7"/>
  <c r="E41" i="7"/>
  <c r="D41" i="7"/>
  <c r="C41" i="7"/>
  <c r="H40" i="7"/>
  <c r="G40" i="7"/>
  <c r="F40" i="7"/>
  <c r="E40" i="7"/>
  <c r="D40" i="7"/>
  <c r="C40" i="7"/>
  <c r="K26" i="7"/>
  <c r="K25" i="7"/>
  <c r="K24" i="7"/>
  <c r="J20" i="7"/>
  <c r="J19" i="7"/>
  <c r="J18" i="7"/>
  <c r="K17" i="7"/>
  <c r="J17" i="7"/>
  <c r="K16" i="7"/>
  <c r="J16" i="7"/>
  <c r="K15" i="7"/>
  <c r="J15" i="7"/>
  <c r="H42" i="5"/>
  <c r="G42" i="5"/>
  <c r="F42" i="5"/>
  <c r="E42" i="5"/>
  <c r="H41" i="5"/>
  <c r="G41" i="5"/>
  <c r="F41" i="5"/>
  <c r="E41" i="5"/>
  <c r="H40" i="5"/>
  <c r="G40" i="5"/>
  <c r="F40" i="5"/>
  <c r="E40" i="5"/>
  <c r="D42" i="5"/>
  <c r="D41" i="5"/>
  <c r="D40" i="5"/>
  <c r="C47" i="5"/>
  <c r="E47" i="5" s="1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C41" i="5"/>
  <c r="C42" i="5"/>
  <c r="C40" i="5"/>
  <c r="H109" i="3"/>
  <c r="G109" i="3"/>
  <c r="F109" i="3"/>
  <c r="E109" i="3"/>
  <c r="D109" i="3"/>
  <c r="C109" i="3"/>
  <c r="H108" i="3"/>
  <c r="G108" i="3"/>
  <c r="F108" i="3"/>
  <c r="E108" i="3"/>
  <c r="D108" i="3"/>
  <c r="C108" i="3"/>
  <c r="H107" i="3"/>
  <c r="G107" i="3"/>
  <c r="F107" i="3"/>
  <c r="E107" i="3"/>
  <c r="D107" i="3"/>
  <c r="C107" i="3"/>
  <c r="H106" i="3"/>
  <c r="G106" i="3"/>
  <c r="F106" i="3"/>
  <c r="E106" i="3"/>
  <c r="D106" i="3"/>
  <c r="C106" i="3"/>
  <c r="H105" i="3"/>
  <c r="G105" i="3"/>
  <c r="F105" i="3"/>
  <c r="E105" i="3"/>
  <c r="D105" i="3"/>
  <c r="C105" i="3"/>
  <c r="H104" i="3"/>
  <c r="G104" i="3"/>
  <c r="F104" i="3"/>
  <c r="E104" i="3"/>
  <c r="D104" i="3"/>
  <c r="C104" i="3"/>
  <c r="H100" i="3"/>
  <c r="G100" i="3"/>
  <c r="F100" i="3"/>
  <c r="E100" i="3"/>
  <c r="D100" i="3"/>
  <c r="C100" i="3"/>
  <c r="H99" i="3"/>
  <c r="G99" i="3"/>
  <c r="F99" i="3"/>
  <c r="E99" i="3"/>
  <c r="D99" i="3"/>
  <c r="C99" i="3"/>
  <c r="H98" i="3"/>
  <c r="G98" i="3"/>
  <c r="F98" i="3"/>
  <c r="E98" i="3"/>
  <c r="D98" i="3"/>
  <c r="C98" i="3"/>
  <c r="H97" i="3"/>
  <c r="G97" i="3"/>
  <c r="F97" i="3"/>
  <c r="E97" i="3"/>
  <c r="D97" i="3"/>
  <c r="C97" i="3"/>
  <c r="H96" i="3"/>
  <c r="G96" i="3"/>
  <c r="F96" i="3"/>
  <c r="E96" i="3"/>
  <c r="D96" i="3"/>
  <c r="C96" i="3"/>
  <c r="H95" i="3"/>
  <c r="G95" i="3"/>
  <c r="F95" i="3"/>
  <c r="E95" i="3"/>
  <c r="D95" i="3"/>
  <c r="K95" i="3" s="1"/>
  <c r="C95" i="3"/>
  <c r="I86" i="3"/>
  <c r="I79" i="3"/>
  <c r="I70" i="3"/>
  <c r="H64" i="3"/>
  <c r="G64" i="3"/>
  <c r="F64" i="3"/>
  <c r="E64" i="3"/>
  <c r="D64" i="3"/>
  <c r="C64" i="3"/>
  <c r="H63" i="3"/>
  <c r="G63" i="3"/>
  <c r="F63" i="3"/>
  <c r="E63" i="3"/>
  <c r="D63" i="3"/>
  <c r="C63" i="3"/>
  <c r="H62" i="3"/>
  <c r="G62" i="3"/>
  <c r="F62" i="3"/>
  <c r="E62" i="3"/>
  <c r="D62" i="3"/>
  <c r="C62" i="3"/>
  <c r="H61" i="3"/>
  <c r="G61" i="3"/>
  <c r="F61" i="3"/>
  <c r="E61" i="3"/>
  <c r="D61" i="3"/>
  <c r="C61" i="3"/>
  <c r="H60" i="3"/>
  <c r="G60" i="3"/>
  <c r="F60" i="3"/>
  <c r="E60" i="3"/>
  <c r="D60" i="3"/>
  <c r="C60" i="3"/>
  <c r="H59" i="3"/>
  <c r="G59" i="3"/>
  <c r="F59" i="3"/>
  <c r="E59" i="3"/>
  <c r="D59" i="3"/>
  <c r="C59" i="3"/>
  <c r="I59" i="3" s="1"/>
  <c r="B13" i="10" s="1"/>
  <c r="K86" i="3"/>
  <c r="I72" i="3"/>
  <c r="L71" i="3"/>
  <c r="L50" i="3"/>
  <c r="K50" i="3"/>
  <c r="I50" i="3"/>
  <c r="J50" i="3" s="1"/>
  <c r="L49" i="3"/>
  <c r="K49" i="3"/>
  <c r="I49" i="3"/>
  <c r="J49" i="3" s="1"/>
  <c r="L48" i="3"/>
  <c r="K48" i="3"/>
  <c r="I48" i="3"/>
  <c r="J48" i="3" s="1"/>
  <c r="L47" i="3"/>
  <c r="K47" i="3"/>
  <c r="I47" i="3"/>
  <c r="J47" i="3" s="1"/>
  <c r="L46" i="3"/>
  <c r="K46" i="3"/>
  <c r="I46" i="3"/>
  <c r="J46" i="3" s="1"/>
  <c r="L45" i="3"/>
  <c r="K45" i="3"/>
  <c r="I45" i="3"/>
  <c r="J45" i="3" s="1"/>
  <c r="L41" i="3"/>
  <c r="K41" i="3"/>
  <c r="I41" i="3"/>
  <c r="J41" i="3" s="1"/>
  <c r="L40" i="3"/>
  <c r="K40" i="3"/>
  <c r="I40" i="3"/>
  <c r="J40" i="3" s="1"/>
  <c r="L39" i="3"/>
  <c r="K39" i="3"/>
  <c r="I39" i="3"/>
  <c r="J39" i="3" s="1"/>
  <c r="L38" i="3"/>
  <c r="K38" i="3"/>
  <c r="I38" i="3"/>
  <c r="J38" i="3" s="1"/>
  <c r="L37" i="3"/>
  <c r="K37" i="3"/>
  <c r="I37" i="3"/>
  <c r="J37" i="3" s="1"/>
  <c r="L36" i="3"/>
  <c r="K36" i="3"/>
  <c r="I36" i="3"/>
  <c r="J36" i="3" s="1"/>
  <c r="L23" i="3"/>
  <c r="K23" i="3"/>
  <c r="L22" i="3"/>
  <c r="K22" i="3"/>
  <c r="L21" i="3"/>
  <c r="K21" i="3"/>
  <c r="L20" i="3"/>
  <c r="K20" i="3"/>
  <c r="L19" i="3"/>
  <c r="K19" i="3"/>
  <c r="L18" i="3"/>
  <c r="K18" i="3"/>
  <c r="L14" i="3"/>
  <c r="K14" i="3"/>
  <c r="L13" i="3"/>
  <c r="K13" i="3"/>
  <c r="L12" i="3"/>
  <c r="K12" i="3"/>
  <c r="L11" i="3"/>
  <c r="K11" i="3"/>
  <c r="L10" i="3"/>
  <c r="K10" i="3"/>
  <c r="L9" i="3"/>
  <c r="K9" i="3"/>
  <c r="I23" i="3"/>
  <c r="I22" i="3"/>
  <c r="I21" i="3"/>
  <c r="I20" i="3"/>
  <c r="I19" i="3"/>
  <c r="I18" i="3"/>
  <c r="I14" i="3"/>
  <c r="J14" i="3" s="1"/>
  <c r="I13" i="3"/>
  <c r="J13" i="3" s="1"/>
  <c r="I12" i="3"/>
  <c r="J12" i="3" s="1"/>
  <c r="I11" i="3"/>
  <c r="J11" i="3" s="1"/>
  <c r="I10" i="3"/>
  <c r="J10" i="3" s="1"/>
  <c r="I9" i="3"/>
  <c r="J9" i="3" s="1"/>
  <c r="AS88" i="4"/>
  <c r="AR88" i="4"/>
  <c r="AS87" i="4"/>
  <c r="AR87" i="4"/>
  <c r="AS86" i="4"/>
  <c r="AR86" i="4"/>
  <c r="AS82" i="4"/>
  <c r="AR82" i="4"/>
  <c r="AS81" i="4"/>
  <c r="AR81" i="4"/>
  <c r="AS80" i="4"/>
  <c r="AR80" i="4"/>
  <c r="AS73" i="4"/>
  <c r="AR73" i="4"/>
  <c r="AS72" i="4"/>
  <c r="AR72" i="4"/>
  <c r="AS71" i="4"/>
  <c r="AR71" i="4"/>
  <c r="AS67" i="4"/>
  <c r="AR67" i="4"/>
  <c r="AS66" i="4"/>
  <c r="AR66" i="4"/>
  <c r="AS65" i="4"/>
  <c r="AR65" i="4"/>
  <c r="AS61" i="4"/>
  <c r="AR61" i="4"/>
  <c r="AS60" i="4"/>
  <c r="AR60" i="4"/>
  <c r="AS59" i="4"/>
  <c r="AR59" i="4"/>
  <c r="AS55" i="4"/>
  <c r="AR55" i="4"/>
  <c r="AS54" i="4"/>
  <c r="AR54" i="4"/>
  <c r="AS53" i="4"/>
  <c r="AR53" i="4"/>
  <c r="AS48" i="4"/>
  <c r="AR48" i="4"/>
  <c r="AS47" i="4"/>
  <c r="AR47" i="4"/>
  <c r="AS46" i="4"/>
  <c r="AR46" i="4"/>
  <c r="AS42" i="4"/>
  <c r="AR42" i="4"/>
  <c r="AS41" i="4"/>
  <c r="AR41" i="4"/>
  <c r="AS40" i="4"/>
  <c r="AR40" i="4"/>
  <c r="AS32" i="4"/>
  <c r="AR32" i="4"/>
  <c r="AS31" i="4"/>
  <c r="AR31" i="4"/>
  <c r="AS30" i="4"/>
  <c r="AR30" i="4"/>
  <c r="AS26" i="4"/>
  <c r="AR26" i="4"/>
  <c r="AS25" i="4"/>
  <c r="AR25" i="4"/>
  <c r="AS24" i="4"/>
  <c r="AR24" i="4"/>
  <c r="AS20" i="4"/>
  <c r="AR20" i="4"/>
  <c r="AS19" i="4"/>
  <c r="AR19" i="4"/>
  <c r="AS18" i="4"/>
  <c r="AR18" i="4"/>
  <c r="AS14" i="4"/>
  <c r="AR14" i="4"/>
  <c r="AS13" i="4"/>
  <c r="AR13" i="4"/>
  <c r="AS12" i="4"/>
  <c r="AR12" i="4"/>
  <c r="I104" i="3" l="1"/>
  <c r="B58" i="10" s="1"/>
  <c r="N97" i="3"/>
  <c r="F49" i="10"/>
  <c r="P68" i="3"/>
  <c r="B23" i="10"/>
  <c r="P77" i="3"/>
  <c r="B32" i="10"/>
  <c r="R68" i="3"/>
  <c r="B27" i="10"/>
  <c r="N86" i="3"/>
  <c r="B40" i="10"/>
  <c r="N88" i="3"/>
  <c r="F40" i="10"/>
  <c r="Q72" i="3"/>
  <c r="G25" i="10"/>
  <c r="G44" i="7"/>
  <c r="L61" i="3"/>
  <c r="I95" i="3"/>
  <c r="B49" i="10" s="1"/>
  <c r="CF69" i="3"/>
  <c r="CQ69" i="3"/>
  <c r="CO69" i="3"/>
  <c r="CM69" i="3"/>
  <c r="CP69" i="3"/>
  <c r="CK69" i="3"/>
  <c r="CI69" i="3"/>
  <c r="CG69" i="3"/>
  <c r="CL69" i="3"/>
  <c r="CJ69" i="3"/>
  <c r="CH69" i="3"/>
  <c r="CN69" i="3"/>
  <c r="CH87" i="3"/>
  <c r="CL87" i="3"/>
  <c r="CP87" i="3"/>
  <c r="CI87" i="3"/>
  <c r="CM87" i="3"/>
  <c r="CQ87" i="3"/>
  <c r="CF87" i="3"/>
  <c r="CJ87" i="3"/>
  <c r="CN87" i="3"/>
  <c r="CG87" i="3"/>
  <c r="CK87" i="3"/>
  <c r="CO87" i="3"/>
  <c r="CF78" i="3"/>
  <c r="CP78" i="3"/>
  <c r="CN78" i="3"/>
  <c r="CL78" i="3"/>
  <c r="CO78" i="3"/>
  <c r="CJ78" i="3"/>
  <c r="CH78" i="3"/>
  <c r="CM78" i="3"/>
  <c r="CK78" i="3"/>
  <c r="CI78" i="3"/>
  <c r="CG78" i="3"/>
  <c r="CQ78" i="3"/>
  <c r="N59" i="3"/>
  <c r="J59" i="3"/>
  <c r="N104" i="3"/>
  <c r="J104" i="3"/>
  <c r="N95" i="3"/>
  <c r="J95" i="3"/>
  <c r="K59" i="3"/>
  <c r="K61" i="3"/>
  <c r="L63" i="3"/>
  <c r="L64" i="3"/>
  <c r="L69" i="3"/>
  <c r="K72" i="3"/>
  <c r="K77" i="3"/>
  <c r="L86" i="3"/>
  <c r="L89" i="3"/>
  <c r="L91" i="3"/>
  <c r="K104" i="3"/>
  <c r="K108" i="3"/>
  <c r="H45" i="5"/>
  <c r="G45" i="5"/>
  <c r="F45" i="5"/>
  <c r="E45" i="5"/>
  <c r="D45" i="5"/>
  <c r="C45" i="5"/>
  <c r="G44" i="5"/>
  <c r="H44" i="5"/>
  <c r="F44" i="5"/>
  <c r="E44" i="5"/>
  <c r="D44" i="5"/>
  <c r="C44" i="5"/>
  <c r="H43" i="5"/>
  <c r="G43" i="5"/>
  <c r="F43" i="5"/>
  <c r="E43" i="5"/>
  <c r="D43" i="5"/>
  <c r="C43" i="5"/>
  <c r="F45" i="7"/>
  <c r="D45" i="7"/>
  <c r="C45" i="7"/>
  <c r="F43" i="7"/>
  <c r="H43" i="7"/>
  <c r="G43" i="7"/>
  <c r="D43" i="7"/>
  <c r="H45" i="7"/>
  <c r="H44" i="7"/>
  <c r="C43" i="7"/>
  <c r="D45" i="8"/>
  <c r="G45" i="8"/>
  <c r="F44" i="8"/>
  <c r="E44" i="8"/>
  <c r="D44" i="8"/>
  <c r="C44" i="8"/>
  <c r="H44" i="8"/>
  <c r="G44" i="8"/>
  <c r="H43" i="8"/>
  <c r="E43" i="8"/>
  <c r="K64" i="3"/>
  <c r="K89" i="3"/>
  <c r="I62" i="3"/>
  <c r="B16" i="10" s="1"/>
  <c r="I68" i="3"/>
  <c r="I73" i="3"/>
  <c r="I80" i="3"/>
  <c r="I87" i="3"/>
  <c r="I60" i="3"/>
  <c r="B15" i="10" s="1"/>
  <c r="I61" i="3"/>
  <c r="B14" i="10" s="1"/>
  <c r="I63" i="3"/>
  <c r="B18" i="10" s="1"/>
  <c r="I64" i="3"/>
  <c r="B17" i="10" s="1"/>
  <c r="I69" i="3"/>
  <c r="I71" i="3"/>
  <c r="I77" i="3"/>
  <c r="I78" i="3"/>
  <c r="I81" i="3"/>
  <c r="I82" i="3"/>
  <c r="I88" i="3"/>
  <c r="L59" i="3"/>
  <c r="K63" i="3"/>
  <c r="K69" i="3"/>
  <c r="K71" i="3"/>
  <c r="L72" i="3"/>
  <c r="L77" i="3"/>
  <c r="L78" i="3"/>
  <c r="L80" i="3"/>
  <c r="L82" i="3"/>
  <c r="K88" i="3"/>
  <c r="K91" i="3"/>
  <c r="L95" i="3"/>
  <c r="L96" i="3"/>
  <c r="L98" i="3"/>
  <c r="L99" i="3"/>
  <c r="L100" i="3"/>
  <c r="L104" i="3"/>
  <c r="L105" i="3"/>
  <c r="L107" i="3"/>
  <c r="L108" i="3"/>
  <c r="L109" i="3"/>
  <c r="I89" i="3"/>
  <c r="I90" i="3"/>
  <c r="I91" i="3"/>
  <c r="I96" i="3"/>
  <c r="B51" i="10" s="1"/>
  <c r="I97" i="3"/>
  <c r="B50" i="10" s="1"/>
  <c r="I98" i="3"/>
  <c r="B52" i="10" s="1"/>
  <c r="I99" i="3"/>
  <c r="B54" i="10" s="1"/>
  <c r="I100" i="3"/>
  <c r="B53" i="10" s="1"/>
  <c r="I105" i="3"/>
  <c r="B60" i="10" s="1"/>
  <c r="I106" i="3"/>
  <c r="B59" i="10" s="1"/>
  <c r="I107" i="3"/>
  <c r="B61" i="10" s="1"/>
  <c r="I108" i="3"/>
  <c r="B63" i="10" s="1"/>
  <c r="I109" i="3"/>
  <c r="B62" i="10" s="1"/>
  <c r="L62" i="3"/>
  <c r="K62" i="3"/>
  <c r="L70" i="3"/>
  <c r="K70" i="3"/>
  <c r="L79" i="3"/>
  <c r="K79" i="3"/>
  <c r="L97" i="3"/>
  <c r="K97" i="3"/>
  <c r="L106" i="3"/>
  <c r="K106" i="3"/>
  <c r="L60" i="3"/>
  <c r="K60" i="3"/>
  <c r="L68" i="3"/>
  <c r="K68" i="3"/>
  <c r="L73" i="3"/>
  <c r="K73" i="3"/>
  <c r="L81" i="3"/>
  <c r="K81" i="3"/>
  <c r="L87" i="3"/>
  <c r="K87" i="3"/>
  <c r="L90" i="3"/>
  <c r="K90" i="3"/>
  <c r="L88" i="3"/>
  <c r="K99" i="3"/>
  <c r="E45" i="8"/>
  <c r="F43" i="8"/>
  <c r="F45" i="8"/>
  <c r="H45" i="8"/>
  <c r="C43" i="8"/>
  <c r="C45" i="8"/>
  <c r="C44" i="7"/>
  <c r="G45" i="7"/>
  <c r="E43" i="7"/>
  <c r="E44" i="7"/>
  <c r="E45" i="7"/>
  <c r="D44" i="7"/>
  <c r="F44" i="7"/>
  <c r="K105" i="3"/>
  <c r="K107" i="3"/>
  <c r="K109" i="3"/>
  <c r="K96" i="3"/>
  <c r="K98" i="3"/>
  <c r="K100" i="3"/>
  <c r="K78" i="3"/>
  <c r="K80" i="3"/>
  <c r="K82" i="3"/>
  <c r="R99" i="3" l="1"/>
  <c r="G54" i="10"/>
  <c r="S61" i="3"/>
  <c r="F17" i="10"/>
  <c r="N106" i="3"/>
  <c r="CF106" i="3" s="1" a="1"/>
  <c r="CM106" i="3" s="1"/>
  <c r="F58" i="10"/>
  <c r="R63" i="3"/>
  <c r="G18" i="10"/>
  <c r="S63" i="3"/>
  <c r="G17" i="10"/>
  <c r="Q99" i="3"/>
  <c r="G52" i="10"/>
  <c r="Q61" i="3"/>
  <c r="F16" i="10"/>
  <c r="R108" i="3"/>
  <c r="G63" i="10"/>
  <c r="N99" i="3"/>
  <c r="G49" i="10"/>
  <c r="N96" i="3"/>
  <c r="C49" i="10"/>
  <c r="R106" i="3"/>
  <c r="F63" i="10"/>
  <c r="S108" i="3"/>
  <c r="G62" i="10"/>
  <c r="Q97" i="3"/>
  <c r="F52" i="10"/>
  <c r="P106" i="3"/>
  <c r="F59" i="10"/>
  <c r="O97" i="3"/>
  <c r="F51" i="10"/>
  <c r="P108" i="3"/>
  <c r="G59" i="10"/>
  <c r="Q63" i="3"/>
  <c r="G16" i="10"/>
  <c r="Q108" i="3"/>
  <c r="G61" i="10"/>
  <c r="O61" i="3"/>
  <c r="BO61" i="3" s="1" a="1"/>
  <c r="F15" i="10"/>
  <c r="O63" i="3"/>
  <c r="G15" i="10"/>
  <c r="N61" i="3"/>
  <c r="F13" i="10"/>
  <c r="S106" i="3"/>
  <c r="F62" i="10"/>
  <c r="P97" i="3"/>
  <c r="U97" i="3" s="1" a="1"/>
  <c r="F50" i="10"/>
  <c r="O108" i="3"/>
  <c r="G60" i="10"/>
  <c r="R61" i="3"/>
  <c r="F18" i="10"/>
  <c r="N105" i="3"/>
  <c r="C58" i="10"/>
  <c r="O106" i="3"/>
  <c r="F60" i="10"/>
  <c r="S99" i="3"/>
  <c r="G53" i="10"/>
  <c r="N60" i="3"/>
  <c r="C13" i="10"/>
  <c r="P61" i="3"/>
  <c r="F14" i="10"/>
  <c r="S97" i="3"/>
  <c r="F53" i="10"/>
  <c r="O99" i="3"/>
  <c r="G51" i="10"/>
  <c r="R97" i="3"/>
  <c r="F54" i="10"/>
  <c r="Q106" i="3"/>
  <c r="F61" i="10"/>
  <c r="P99" i="3"/>
  <c r="U99" i="3" s="1" a="1"/>
  <c r="AA99" i="3" s="1"/>
  <c r="G50" i="10"/>
  <c r="N108" i="3"/>
  <c r="G58" i="10"/>
  <c r="N63" i="3"/>
  <c r="G13" i="10"/>
  <c r="P63" i="3"/>
  <c r="G14" i="10"/>
  <c r="N81" i="3"/>
  <c r="G31" i="10"/>
  <c r="O77" i="3"/>
  <c r="B33" i="10"/>
  <c r="S88" i="3"/>
  <c r="F44" i="10"/>
  <c r="S70" i="3"/>
  <c r="F26" i="10"/>
  <c r="P88" i="3"/>
  <c r="F41" i="10"/>
  <c r="O68" i="3"/>
  <c r="B24" i="10"/>
  <c r="N68" i="3"/>
  <c r="B22" i="10"/>
  <c r="R70" i="3"/>
  <c r="F27" i="10"/>
  <c r="O79" i="3"/>
  <c r="F33" i="10"/>
  <c r="R77" i="3"/>
  <c r="B36" i="10"/>
  <c r="S90" i="3"/>
  <c r="G44" i="10"/>
  <c r="R72" i="3"/>
  <c r="G27" i="10"/>
  <c r="S68" i="3"/>
  <c r="B26" i="10"/>
  <c r="P90" i="3"/>
  <c r="G41" i="10"/>
  <c r="S72" i="3"/>
  <c r="G26" i="10"/>
  <c r="S81" i="3"/>
  <c r="G35" i="10"/>
  <c r="O72" i="3"/>
  <c r="G24" i="10"/>
  <c r="O88" i="3"/>
  <c r="F42" i="10"/>
  <c r="P72" i="3"/>
  <c r="G23" i="10"/>
  <c r="R81" i="3"/>
  <c r="G36" i="10"/>
  <c r="O70" i="3"/>
  <c r="F24" i="10"/>
  <c r="N79" i="3"/>
  <c r="F31" i="10"/>
  <c r="S79" i="3"/>
  <c r="F35" i="10"/>
  <c r="R88" i="3"/>
  <c r="F45" i="10"/>
  <c r="N70" i="3"/>
  <c r="F22" i="10"/>
  <c r="P79" i="3"/>
  <c r="F32" i="10"/>
  <c r="S86" i="3"/>
  <c r="B44" i="10"/>
  <c r="Q81" i="3"/>
  <c r="G34" i="10"/>
  <c r="P86" i="3"/>
  <c r="B41" i="10"/>
  <c r="Q88" i="3"/>
  <c r="F43" i="10"/>
  <c r="Q86" i="3"/>
  <c r="B43" i="10"/>
  <c r="O90" i="3"/>
  <c r="G42" i="10"/>
  <c r="Q68" i="3"/>
  <c r="B25" i="10"/>
  <c r="Q79" i="3"/>
  <c r="F34" i="10"/>
  <c r="R90" i="3"/>
  <c r="G45" i="10"/>
  <c r="N72" i="3"/>
  <c r="G22" i="10"/>
  <c r="P81" i="3"/>
  <c r="G32" i="10"/>
  <c r="R86" i="3"/>
  <c r="B45" i="10"/>
  <c r="O81" i="3"/>
  <c r="G33" i="10"/>
  <c r="S77" i="3"/>
  <c r="B35" i="10"/>
  <c r="P70" i="3"/>
  <c r="F23" i="10"/>
  <c r="O86" i="3"/>
  <c r="B42" i="10"/>
  <c r="Q90" i="3"/>
  <c r="G43" i="10"/>
  <c r="R79" i="3"/>
  <c r="F36" i="10"/>
  <c r="Q70" i="3"/>
  <c r="F25" i="10"/>
  <c r="N77" i="3"/>
  <c r="B31" i="10"/>
  <c r="Q77" i="3"/>
  <c r="B34" i="10"/>
  <c r="N90" i="3"/>
  <c r="G40" i="10"/>
  <c r="CF61" i="3" a="1"/>
  <c r="CO61" i="3" s="1"/>
  <c r="CF63" i="3" a="1"/>
  <c r="BO63" i="3" a="1"/>
  <c r="BP63" i="3" s="1"/>
  <c r="U108" i="3" a="1"/>
  <c r="Y108" i="3" s="1"/>
  <c r="CF108" i="3" a="1"/>
  <c r="S104" i="3"/>
  <c r="J109" i="3"/>
  <c r="R104" i="3"/>
  <c r="J108" i="3"/>
  <c r="Q104" i="3"/>
  <c r="J107" i="3"/>
  <c r="P104" i="3"/>
  <c r="J106" i="3"/>
  <c r="O104" i="3"/>
  <c r="J105" i="3"/>
  <c r="S95" i="3"/>
  <c r="J100" i="3"/>
  <c r="R95" i="3"/>
  <c r="J99" i="3"/>
  <c r="Q95" i="3"/>
  <c r="J98" i="3"/>
  <c r="P95" i="3"/>
  <c r="J97" i="3"/>
  <c r="O95" i="3"/>
  <c r="J96" i="3"/>
  <c r="S59" i="3"/>
  <c r="J64" i="3"/>
  <c r="R59" i="3"/>
  <c r="J63" i="3"/>
  <c r="P59" i="3"/>
  <c r="J61" i="3"/>
  <c r="O59" i="3"/>
  <c r="J60" i="3"/>
  <c r="Q59" i="3"/>
  <c r="J62" i="3"/>
  <c r="AX108" i="3" a="1"/>
  <c r="BD108" i="3" s="1"/>
  <c r="U61" i="3" a="1"/>
  <c r="AA61" i="3" s="1"/>
  <c r="BO108" i="3" a="1"/>
  <c r="BU108" i="3" s="1"/>
  <c r="AX63" i="3" a="1"/>
  <c r="BH63" i="3" s="1"/>
  <c r="AK108" i="3"/>
  <c r="AX61" i="3" a="1"/>
  <c r="U63" i="3" a="1"/>
  <c r="U106" i="3" a="1"/>
  <c r="AX106" i="3" a="1"/>
  <c r="CF70" i="3" l="1" a="1"/>
  <c r="CH70" i="3" s="1"/>
  <c r="CF77" i="3" a="1"/>
  <c r="CN77" i="3" s="1"/>
  <c r="AX90" i="3" a="1"/>
  <c r="BH90" i="3" s="1"/>
  <c r="AX81" i="3" a="1"/>
  <c r="BI81" i="3" s="1"/>
  <c r="AA108" i="3"/>
  <c r="AI108" i="3"/>
  <c r="CF99" i="3" a="1"/>
  <c r="BB108" i="3"/>
  <c r="BO97" i="3" a="1"/>
  <c r="BP97" i="3" s="1"/>
  <c r="AR108" i="3"/>
  <c r="AX97" i="3" a="1"/>
  <c r="X61" i="3"/>
  <c r="U104" i="3" a="1"/>
  <c r="O60" i="3"/>
  <c r="C15" i="10"/>
  <c r="S96" i="3"/>
  <c r="C53" i="10"/>
  <c r="R60" i="3"/>
  <c r="C18" i="10"/>
  <c r="Q96" i="3"/>
  <c r="CF96" i="3" s="1" a="1"/>
  <c r="CO96" i="3" s="1"/>
  <c r="C52" i="10"/>
  <c r="P105" i="3"/>
  <c r="C59" i="10"/>
  <c r="O96" i="3"/>
  <c r="C51" i="10"/>
  <c r="R105" i="3"/>
  <c r="C63" i="10"/>
  <c r="O105" i="3"/>
  <c r="CF105" i="3" s="1" a="1"/>
  <c r="C60" i="10"/>
  <c r="BO99" i="3" a="1"/>
  <c r="BT99" i="3" s="1"/>
  <c r="BO106" i="3" a="1"/>
  <c r="BZ106" i="3" s="1"/>
  <c r="P96" i="3"/>
  <c r="C50" i="10"/>
  <c r="S105" i="3"/>
  <c r="C62" i="10"/>
  <c r="Q60" i="3"/>
  <c r="C16" i="10"/>
  <c r="S60" i="3"/>
  <c r="C17" i="10"/>
  <c r="R96" i="3"/>
  <c r="C54" i="10"/>
  <c r="Q105" i="3"/>
  <c r="C61" i="10"/>
  <c r="P60" i="3"/>
  <c r="C14" i="10"/>
  <c r="AX99" i="3" a="1"/>
  <c r="AY99" i="3" s="1"/>
  <c r="BO72" i="3" a="1"/>
  <c r="BY72" i="3" s="1"/>
  <c r="AX77" i="3" a="1"/>
  <c r="BE77" i="3" s="1"/>
  <c r="U77" i="3" a="1"/>
  <c r="AO77" i="3" s="1"/>
  <c r="BO86" i="3" a="1"/>
  <c r="BW86" i="3" s="1"/>
  <c r="CF90" i="3" a="1"/>
  <c r="CF90" i="3" s="1"/>
  <c r="BO68" i="3" a="1"/>
  <c r="BU68" i="3" s="1"/>
  <c r="BO90" i="3" a="1"/>
  <c r="BR90" i="3" s="1"/>
  <c r="BO77" i="3" a="1"/>
  <c r="BZ77" i="3" s="1"/>
  <c r="U90" i="3" a="1"/>
  <c r="AI90" i="3" s="1"/>
  <c r="AX79" i="3" a="1"/>
  <c r="AX79" i="3" s="1"/>
  <c r="CF88" i="3" a="1"/>
  <c r="CI88" i="3" s="1"/>
  <c r="U70" i="3" a="1"/>
  <c r="AE70" i="3" s="1"/>
  <c r="CF97" i="3" a="1"/>
  <c r="CI97" i="3" s="1"/>
  <c r="U79" i="3" a="1"/>
  <c r="AQ79" i="3" s="1"/>
  <c r="U81" i="3" a="1"/>
  <c r="AP81" i="3" s="1"/>
  <c r="BO81" i="3" a="1"/>
  <c r="BS81" i="3" s="1"/>
  <c r="AX70" i="3" a="1"/>
  <c r="AZ70" i="3" s="1"/>
  <c r="BO70" i="3" a="1"/>
  <c r="BP70" i="3" s="1"/>
  <c r="AX68" i="3" a="1"/>
  <c r="BC68" i="3" s="1"/>
  <c r="CF81" i="3" a="1"/>
  <c r="CL81" i="3" s="1"/>
  <c r="CF72" i="3" a="1"/>
  <c r="CQ72" i="3" s="1"/>
  <c r="U68" i="3" a="1"/>
  <c r="BO79" i="3" a="1"/>
  <c r="BQ79" i="3" s="1"/>
  <c r="CF68" i="3" a="1"/>
  <c r="CJ68" i="3" s="1"/>
  <c r="U72" i="3" a="1"/>
  <c r="AK72" i="3" s="1"/>
  <c r="U88" i="3" a="1"/>
  <c r="W88" i="3" s="1"/>
  <c r="AX86" i="3" a="1"/>
  <c r="BC86" i="3" s="1"/>
  <c r="AX72" i="3" a="1"/>
  <c r="AZ72" i="3" s="1"/>
  <c r="AX88" i="3" a="1"/>
  <c r="BD88" i="3" s="1"/>
  <c r="BO88" i="3" a="1"/>
  <c r="BP88" i="3" s="1"/>
  <c r="CF79" i="3" a="1"/>
  <c r="CG79" i="3" s="1"/>
  <c r="CF86" i="3" a="1"/>
  <c r="CF86" i="3" s="1"/>
  <c r="U86" i="3" a="1"/>
  <c r="AM86" i="3" s="1"/>
  <c r="BO59" i="3" a="1"/>
  <c r="BS59" i="3" s="1"/>
  <c r="U95" i="3" a="1"/>
  <c r="AA95" i="3" s="1"/>
  <c r="CF61" i="3"/>
  <c r="AX104" i="3" a="1"/>
  <c r="BC104" i="3" s="1"/>
  <c r="CQ106" i="3"/>
  <c r="CF95" i="3" a="1"/>
  <c r="CL95" i="3" s="1"/>
  <c r="CF59" i="3" a="1"/>
  <c r="CP59" i="3" s="1"/>
  <c r="BO95" i="3" a="1"/>
  <c r="BV95" i="3" s="1"/>
  <c r="U99" i="3"/>
  <c r="BR63" i="3"/>
  <c r="BD81" i="3"/>
  <c r="Z61" i="3"/>
  <c r="BI63" i="3"/>
  <c r="BA108" i="3"/>
  <c r="AX63" i="3"/>
  <c r="BG108" i="3"/>
  <c r="BV63" i="3"/>
  <c r="BF108" i="3"/>
  <c r="BZ63" i="3"/>
  <c r="AL108" i="3"/>
  <c r="BC63" i="3"/>
  <c r="V108" i="3"/>
  <c r="CQ61" i="3"/>
  <c r="BS108" i="3"/>
  <c r="BB63" i="3"/>
  <c r="BE108" i="3"/>
  <c r="BD63" i="3"/>
  <c r="AJ61" i="3"/>
  <c r="AC108" i="3"/>
  <c r="CK61" i="3"/>
  <c r="CP61" i="3"/>
  <c r="BT106" i="3"/>
  <c r="BQ106" i="3"/>
  <c r="CH61" i="3"/>
  <c r="CM61" i="3"/>
  <c r="BO104" i="3" a="1"/>
  <c r="BY104" i="3" s="1"/>
  <c r="BU59" i="3"/>
  <c r="AO108" i="3"/>
  <c r="AF108" i="3"/>
  <c r="AH95" i="3"/>
  <c r="AE99" i="3"/>
  <c r="U61" i="3"/>
  <c r="AB99" i="3"/>
  <c r="W108" i="3"/>
  <c r="AE108" i="3"/>
  <c r="AN108" i="3"/>
  <c r="CF104" i="3" a="1"/>
  <c r="CP104" i="3" s="1"/>
  <c r="CP106" i="3"/>
  <c r="CL61" i="3"/>
  <c r="CI61" i="3"/>
  <c r="CG61" i="3"/>
  <c r="BP59" i="3"/>
  <c r="BT59" i="3"/>
  <c r="AP95" i="3"/>
  <c r="AX59" i="3" a="1"/>
  <c r="BI59" i="3" s="1"/>
  <c r="Z108" i="3"/>
  <c r="BY108" i="3"/>
  <c r="U108" i="3"/>
  <c r="AH108" i="3"/>
  <c r="Z95" i="3"/>
  <c r="AE61" i="3"/>
  <c r="AC61" i="3"/>
  <c r="BF81" i="3"/>
  <c r="BD104" i="3"/>
  <c r="Z99" i="3"/>
  <c r="AP108" i="3"/>
  <c r="AM108" i="3"/>
  <c r="U59" i="3" a="1"/>
  <c r="AR59" i="3" s="1"/>
  <c r="AD108" i="3"/>
  <c r="AX95" i="3" a="1"/>
  <c r="AY95" i="3" s="1"/>
  <c r="CF60" i="3" a="1"/>
  <c r="CP60" i="3" s="1"/>
  <c r="CO106" i="3"/>
  <c r="CJ61" i="3"/>
  <c r="CN61" i="3"/>
  <c r="CL59" i="3"/>
  <c r="CK95" i="3"/>
  <c r="CH95" i="3"/>
  <c r="CJ77" i="3"/>
  <c r="CI77" i="3"/>
  <c r="CL77" i="3"/>
  <c r="CG77" i="3"/>
  <c r="CM77" i="3"/>
  <c r="CO77" i="3"/>
  <c r="CP77" i="3"/>
  <c r="CK77" i="3"/>
  <c r="CQ77" i="3"/>
  <c r="CF77" i="3"/>
  <c r="AD99" i="3"/>
  <c r="BY63" i="3"/>
  <c r="BQ63" i="3"/>
  <c r="BT63" i="3"/>
  <c r="AD61" i="3"/>
  <c r="AQ61" i="3"/>
  <c r="AL61" i="3"/>
  <c r="AR61" i="3"/>
  <c r="AG61" i="3"/>
  <c r="AH99" i="3"/>
  <c r="BB81" i="3"/>
  <c r="AZ81" i="3"/>
  <c r="BX106" i="3"/>
  <c r="BY106" i="3"/>
  <c r="AC99" i="3"/>
  <c r="V99" i="3"/>
  <c r="X99" i="3"/>
  <c r="CJ106" i="3"/>
  <c r="CH106" i="3"/>
  <c r="CF106" i="3"/>
  <c r="CF99" i="3"/>
  <c r="CO99" i="3"/>
  <c r="CQ99" i="3"/>
  <c r="CL99" i="3"/>
  <c r="CH99" i="3"/>
  <c r="CP99" i="3"/>
  <c r="CK99" i="3"/>
  <c r="CI99" i="3"/>
  <c r="CJ99" i="3"/>
  <c r="CN99" i="3"/>
  <c r="CM99" i="3"/>
  <c r="CG99" i="3"/>
  <c r="BX63" i="3"/>
  <c r="BW63" i="3"/>
  <c r="BO63" i="3"/>
  <c r="AK61" i="3"/>
  <c r="AB61" i="3"/>
  <c r="W61" i="3"/>
  <c r="AF61" i="3"/>
  <c r="AM61" i="3"/>
  <c r="AY81" i="3"/>
  <c r="BG81" i="3"/>
  <c r="BW106" i="3"/>
  <c r="BO106" i="3"/>
  <c r="BS106" i="3"/>
  <c r="AK99" i="3"/>
  <c r="AG99" i="3"/>
  <c r="Y99" i="3"/>
  <c r="AR99" i="3"/>
  <c r="CK106" i="3"/>
  <c r="CG106" i="3"/>
  <c r="CN106" i="3"/>
  <c r="BU63" i="3"/>
  <c r="BS63" i="3"/>
  <c r="AL99" i="3"/>
  <c r="V61" i="3"/>
  <c r="Y61" i="3"/>
  <c r="AI61" i="3"/>
  <c r="AO61" i="3"/>
  <c r="BH81" i="3"/>
  <c r="AO99" i="3"/>
  <c r="BR106" i="3"/>
  <c r="BP106" i="3"/>
  <c r="AN99" i="3"/>
  <c r="AM99" i="3"/>
  <c r="AP99" i="3"/>
  <c r="CL106" i="3"/>
  <c r="CI106" i="3"/>
  <c r="CF63" i="3"/>
  <c r="CJ63" i="3"/>
  <c r="CQ63" i="3"/>
  <c r="CH63" i="3"/>
  <c r="CI63" i="3"/>
  <c r="CP63" i="3"/>
  <c r="CL63" i="3"/>
  <c r="CO63" i="3"/>
  <c r="CK63" i="3"/>
  <c r="CN63" i="3"/>
  <c r="CM63" i="3"/>
  <c r="CG63" i="3"/>
  <c r="AJ99" i="3"/>
  <c r="AF99" i="3"/>
  <c r="AI99" i="3"/>
  <c r="AQ99" i="3"/>
  <c r="W99" i="3"/>
  <c r="AJ108" i="3"/>
  <c r="X108" i="3"/>
  <c r="AQ108" i="3"/>
  <c r="BC108" i="3"/>
  <c r="AZ108" i="3"/>
  <c r="BI108" i="3"/>
  <c r="AX108" i="3"/>
  <c r="AB108" i="3"/>
  <c r="AY108" i="3"/>
  <c r="BH108" i="3"/>
  <c r="AG108" i="3"/>
  <c r="CF108" i="3"/>
  <c r="CQ108" i="3"/>
  <c r="CN108" i="3"/>
  <c r="CK108" i="3"/>
  <c r="CH108" i="3"/>
  <c r="CG108" i="3"/>
  <c r="CL108" i="3"/>
  <c r="CI108" i="3"/>
  <c r="CP108" i="3"/>
  <c r="CM108" i="3"/>
  <c r="CJ108" i="3"/>
  <c r="CO108" i="3"/>
  <c r="AP61" i="3"/>
  <c r="AN61" i="3"/>
  <c r="AH61" i="3"/>
  <c r="BW108" i="3"/>
  <c r="BG63" i="3"/>
  <c r="BE63" i="3"/>
  <c r="AY63" i="3"/>
  <c r="BA63" i="3"/>
  <c r="BF63" i="3"/>
  <c r="AZ63" i="3"/>
  <c r="BR108" i="3"/>
  <c r="BV108" i="3"/>
  <c r="BQ108" i="3"/>
  <c r="BT108" i="3"/>
  <c r="BC81" i="3"/>
  <c r="AX81" i="3"/>
  <c r="BA81" i="3"/>
  <c r="BX108" i="3"/>
  <c r="BO108" i="3"/>
  <c r="BP108" i="3"/>
  <c r="BZ108" i="3"/>
  <c r="AE95" i="3"/>
  <c r="AX61" i="3"/>
  <c r="BI61" i="3"/>
  <c r="BB61" i="3"/>
  <c r="BC61" i="3"/>
  <c r="BH61" i="3"/>
  <c r="AY61" i="3"/>
  <c r="BD61" i="3"/>
  <c r="BG61" i="3"/>
  <c r="BA61" i="3"/>
  <c r="BF61" i="3"/>
  <c r="AZ61" i="3"/>
  <c r="BE61" i="3"/>
  <c r="AX90" i="3"/>
  <c r="BG90" i="3"/>
  <c r="AX106" i="3"/>
  <c r="BB106" i="3"/>
  <c r="BC106" i="3"/>
  <c r="BE106" i="3"/>
  <c r="BF106" i="3"/>
  <c r="BH106" i="3"/>
  <c r="BI106" i="3"/>
  <c r="AY106" i="3"/>
  <c r="AZ106" i="3"/>
  <c r="BD106" i="3"/>
  <c r="BG106" i="3"/>
  <c r="BA106" i="3"/>
  <c r="AX97" i="3"/>
  <c r="AZ97" i="3"/>
  <c r="BH97" i="3"/>
  <c r="BI97" i="3"/>
  <c r="BA97" i="3"/>
  <c r="BD97" i="3"/>
  <c r="BB97" i="3"/>
  <c r="BF97" i="3"/>
  <c r="BG97" i="3"/>
  <c r="AY97" i="3"/>
  <c r="BC97" i="3"/>
  <c r="BE97" i="3"/>
  <c r="BT61" i="3"/>
  <c r="BZ61" i="3"/>
  <c r="BO61" i="3"/>
  <c r="BU61" i="3"/>
  <c r="BP61" i="3"/>
  <c r="BV61" i="3"/>
  <c r="BQ61" i="3"/>
  <c r="BR61" i="3"/>
  <c r="BS61" i="3"/>
  <c r="BW61" i="3"/>
  <c r="BX61" i="3"/>
  <c r="BY61" i="3"/>
  <c r="U97" i="3"/>
  <c r="AA97" i="3"/>
  <c r="AG97" i="3"/>
  <c r="AM97" i="3"/>
  <c r="V97" i="3"/>
  <c r="AB97" i="3"/>
  <c r="AH97" i="3"/>
  <c r="AN97" i="3"/>
  <c r="W97" i="3"/>
  <c r="AC97" i="3"/>
  <c r="AI97" i="3"/>
  <c r="AO97" i="3"/>
  <c r="X97" i="3"/>
  <c r="AJ97" i="3"/>
  <c r="Y97" i="3"/>
  <c r="AK97" i="3"/>
  <c r="AD97" i="3"/>
  <c r="Z97" i="3"/>
  <c r="AL97" i="3"/>
  <c r="AP97" i="3"/>
  <c r="AE97" i="3"/>
  <c r="AQ97" i="3"/>
  <c r="AF97" i="3"/>
  <c r="AR97" i="3"/>
  <c r="BQ97" i="3"/>
  <c r="BR97" i="3"/>
  <c r="BZ99" i="3"/>
  <c r="U106" i="3"/>
  <c r="Z106" i="3"/>
  <c r="AE106" i="3"/>
  <c r="AF106" i="3"/>
  <c r="AK106" i="3"/>
  <c r="AR106" i="3"/>
  <c r="AL106" i="3"/>
  <c r="AO106" i="3"/>
  <c r="AH106" i="3"/>
  <c r="Y106" i="3"/>
  <c r="AI106" i="3"/>
  <c r="AB106" i="3"/>
  <c r="AP106" i="3"/>
  <c r="AD106" i="3"/>
  <c r="V106" i="3"/>
  <c r="X106" i="3"/>
  <c r="AM106" i="3"/>
  <c r="AN106" i="3"/>
  <c r="AC106" i="3"/>
  <c r="AG106" i="3"/>
  <c r="W106" i="3"/>
  <c r="AA106" i="3"/>
  <c r="AQ106" i="3"/>
  <c r="AJ106" i="3"/>
  <c r="U63" i="3"/>
  <c r="AD63" i="3"/>
  <c r="AC63" i="3"/>
  <c r="AB63" i="3"/>
  <c r="AA63" i="3"/>
  <c r="Y63" i="3"/>
  <c r="AO63" i="3"/>
  <c r="AH63" i="3"/>
  <c r="AM63" i="3"/>
  <c r="AP63" i="3"/>
  <c r="AI63" i="3"/>
  <c r="V63" i="3"/>
  <c r="AE63" i="3"/>
  <c r="AG63" i="3"/>
  <c r="AJ63" i="3"/>
  <c r="W63" i="3"/>
  <c r="AR63" i="3"/>
  <c r="Z63" i="3"/>
  <c r="X63" i="3"/>
  <c r="AL63" i="3"/>
  <c r="AK63" i="3"/>
  <c r="AF63" i="3"/>
  <c r="AQ63" i="3"/>
  <c r="AN63" i="3"/>
  <c r="X104" i="3"/>
  <c r="U104" i="3"/>
  <c r="AM104" i="3"/>
  <c r="W104" i="3"/>
  <c r="AO104" i="3"/>
  <c r="AA104" i="3"/>
  <c r="AC104" i="3"/>
  <c r="AG104" i="3"/>
  <c r="AI104" i="3"/>
  <c r="AR104" i="3"/>
  <c r="AE104" i="3"/>
  <c r="AB104" i="3"/>
  <c r="Z104" i="3"/>
  <c r="AP104" i="3"/>
  <c r="V104" i="3"/>
  <c r="AQ104" i="3"/>
  <c r="AJ104" i="3"/>
  <c r="AK104" i="3"/>
  <c r="AD104" i="3"/>
  <c r="Y104" i="3"/>
  <c r="AL104" i="3"/>
  <c r="AN104" i="3"/>
  <c r="AF104" i="3"/>
  <c r="AH104" i="3"/>
  <c r="CK70" i="3" l="1"/>
  <c r="CL70" i="3"/>
  <c r="BA77" i="3"/>
  <c r="CJ70" i="3"/>
  <c r="CF70" i="3"/>
  <c r="CN70" i="3"/>
  <c r="CI70" i="3"/>
  <c r="BG77" i="3"/>
  <c r="CG70" i="3"/>
  <c r="CM70" i="3"/>
  <c r="CO70" i="3"/>
  <c r="CQ70" i="3"/>
  <c r="CP70" i="3"/>
  <c r="AQ77" i="3"/>
  <c r="AL77" i="3"/>
  <c r="V77" i="3"/>
  <c r="AH77" i="3"/>
  <c r="AA77" i="3"/>
  <c r="CH77" i="3"/>
  <c r="BE81" i="3"/>
  <c r="AI77" i="3"/>
  <c r="AP77" i="3"/>
  <c r="CL97" i="3"/>
  <c r="AZ90" i="3"/>
  <c r="AZ118" i="3" s="1"/>
  <c r="CQ90" i="3"/>
  <c r="Y77" i="3"/>
  <c r="BD90" i="3"/>
  <c r="BB90" i="3"/>
  <c r="AD77" i="3"/>
  <c r="AB77" i="3"/>
  <c r="BD77" i="3"/>
  <c r="BC77" i="3"/>
  <c r="CG90" i="3"/>
  <c r="BV86" i="3"/>
  <c r="BC90" i="3"/>
  <c r="BE90" i="3"/>
  <c r="BI90" i="3"/>
  <c r="AR77" i="3"/>
  <c r="AM77" i="3"/>
  <c r="CP97" i="3"/>
  <c r="AZ77" i="3"/>
  <c r="BF77" i="3"/>
  <c r="CK90" i="3"/>
  <c r="AY90" i="3"/>
  <c r="CH97" i="3"/>
  <c r="CP90" i="3"/>
  <c r="BF90" i="3"/>
  <c r="CJ90" i="3"/>
  <c r="W77" i="3"/>
  <c r="BA90" i="3"/>
  <c r="X77" i="3"/>
  <c r="AK77" i="3"/>
  <c r="CO97" i="3"/>
  <c r="BH77" i="3"/>
  <c r="BU106" i="3"/>
  <c r="BV106" i="3"/>
  <c r="BI99" i="3"/>
  <c r="BO99" i="3"/>
  <c r="BC99" i="3"/>
  <c r="BD99" i="3"/>
  <c r="BP99" i="3"/>
  <c r="AX99" i="3"/>
  <c r="BV99" i="3"/>
  <c r="BR99" i="3"/>
  <c r="AZ99" i="3"/>
  <c r="BS99" i="3"/>
  <c r="BA99" i="3"/>
  <c r="BX70" i="3"/>
  <c r="BW99" i="3"/>
  <c r="BY99" i="3"/>
  <c r="BO97" i="3"/>
  <c r="BF99" i="3"/>
  <c r="BH99" i="3"/>
  <c r="CL88" i="3"/>
  <c r="BT70" i="3"/>
  <c r="BU97" i="3"/>
  <c r="CG88" i="3"/>
  <c r="AG88" i="3"/>
  <c r="CJ88" i="3"/>
  <c r="BS70" i="3"/>
  <c r="BU99" i="3"/>
  <c r="BV97" i="3"/>
  <c r="BT97" i="3"/>
  <c r="BB99" i="3"/>
  <c r="BR70" i="3"/>
  <c r="BX99" i="3"/>
  <c r="BY97" i="3"/>
  <c r="BZ97" i="3"/>
  <c r="BE99" i="3"/>
  <c r="AK88" i="3"/>
  <c r="CO88" i="3"/>
  <c r="BX97" i="3"/>
  <c r="BG99" i="3"/>
  <c r="CH88" i="3"/>
  <c r="BU70" i="3"/>
  <c r="BQ99" i="3"/>
  <c r="BS97" i="3"/>
  <c r="BO70" i="3"/>
  <c r="BW97" i="3"/>
  <c r="CK88" i="3"/>
  <c r="CF88" i="3"/>
  <c r="BS86" i="3"/>
  <c r="BQ68" i="3"/>
  <c r="BX68" i="3"/>
  <c r="BW68" i="3"/>
  <c r="BY68" i="3"/>
  <c r="BT68" i="3"/>
  <c r="AQ81" i="3"/>
  <c r="AE81" i="3"/>
  <c r="BP90" i="3"/>
  <c r="AJ88" i="3"/>
  <c r="CG97" i="3"/>
  <c r="CO90" i="3"/>
  <c r="CK97" i="3"/>
  <c r="CN72" i="3"/>
  <c r="BV79" i="3"/>
  <c r="BE88" i="3"/>
  <c r="CF97" i="3"/>
  <c r="CH90" i="3"/>
  <c r="CG72" i="3"/>
  <c r="BC88" i="3"/>
  <c r="CM72" i="3"/>
  <c r="U88" i="3"/>
  <c r="AP70" i="3"/>
  <c r="AN70" i="3"/>
  <c r="AO70" i="3"/>
  <c r="AN88" i="3"/>
  <c r="U70" i="3"/>
  <c r="AY70" i="3"/>
  <c r="BB88" i="3"/>
  <c r="AH88" i="3"/>
  <c r="BF88" i="3"/>
  <c r="AB88" i="3"/>
  <c r="CQ97" i="3"/>
  <c r="BX72" i="3"/>
  <c r="AP88" i="3"/>
  <c r="BY81" i="3"/>
  <c r="BY118" i="3" s="1"/>
  <c r="BP72" i="3"/>
  <c r="BW72" i="3"/>
  <c r="U72" i="3"/>
  <c r="BQ72" i="3"/>
  <c r="BV72" i="3"/>
  <c r="BT72" i="3"/>
  <c r="AD88" i="3"/>
  <c r="BU72" i="3"/>
  <c r="BS72" i="3"/>
  <c r="BR72" i="3"/>
  <c r="BO72" i="3"/>
  <c r="BZ72" i="3"/>
  <c r="AR72" i="3"/>
  <c r="CF105" i="3"/>
  <c r="CL105" i="3"/>
  <c r="CQ105" i="3"/>
  <c r="CG105" i="3"/>
  <c r="CK105" i="3"/>
  <c r="AL70" i="3"/>
  <c r="Z70" i="3"/>
  <c r="CG59" i="3"/>
  <c r="CN59" i="3"/>
  <c r="AQ95" i="3"/>
  <c r="AO95" i="3"/>
  <c r="BV59" i="3"/>
  <c r="BZ68" i="3"/>
  <c r="BX59" i="3"/>
  <c r="BU86" i="3"/>
  <c r="BO59" i="3"/>
  <c r="BP68" i="3"/>
  <c r="AR95" i="3"/>
  <c r="AI95" i="3"/>
  <c r="BX86" i="3"/>
  <c r="Y95" i="3"/>
  <c r="AX59" i="3"/>
  <c r="CF59" i="3"/>
  <c r="AI70" i="3"/>
  <c r="AJ70" i="3"/>
  <c r="AK95" i="3"/>
  <c r="CQ59" i="3"/>
  <c r="AH70" i="3"/>
  <c r="BQ95" i="3"/>
  <c r="AC59" i="3"/>
  <c r="CI59" i="3"/>
  <c r="BR59" i="3"/>
  <c r="BS68" i="3"/>
  <c r="AM95" i="3"/>
  <c r="AJ95" i="3"/>
  <c r="BY86" i="3"/>
  <c r="W95" i="3"/>
  <c r="BO68" i="3"/>
  <c r="CH59" i="3"/>
  <c r="AC95" i="3"/>
  <c r="BO86" i="3"/>
  <c r="BZ86" i="3"/>
  <c r="AG95" i="3"/>
  <c r="CK59" i="3"/>
  <c r="AQ70" i="3"/>
  <c r="CO59" i="3"/>
  <c r="BG104" i="3"/>
  <c r="AD70" i="3"/>
  <c r="BA59" i="3"/>
  <c r="AK70" i="3"/>
  <c r="AY59" i="3"/>
  <c r="CJ59" i="3"/>
  <c r="BI104" i="3"/>
  <c r="AL95" i="3"/>
  <c r="BR68" i="3"/>
  <c r="BW59" i="3"/>
  <c r="BQ86" i="3"/>
  <c r="BY59" i="3"/>
  <c r="BV68" i="3"/>
  <c r="BR86" i="3"/>
  <c r="BW77" i="3"/>
  <c r="BX77" i="3"/>
  <c r="BR77" i="3"/>
  <c r="BV77" i="3"/>
  <c r="BU77" i="3"/>
  <c r="BO77" i="3"/>
  <c r="AK90" i="3"/>
  <c r="AC90" i="3"/>
  <c r="BZ88" i="3"/>
  <c r="AZ88" i="3"/>
  <c r="BY77" i="3"/>
  <c r="X90" i="3"/>
  <c r="BI88" i="3"/>
  <c r="CI72" i="3"/>
  <c r="AL90" i="3"/>
  <c r="AB90" i="3"/>
  <c r="AA90" i="3"/>
  <c r="BO88" i="3"/>
  <c r="BG88" i="3"/>
  <c r="AO90" i="3"/>
  <c r="Y90" i="3"/>
  <c r="AY88" i="3"/>
  <c r="BH88" i="3"/>
  <c r="CK72" i="3"/>
  <c r="BT77" i="3"/>
  <c r="AF90" i="3"/>
  <c r="AN90" i="3"/>
  <c r="W90" i="3"/>
  <c r="CF72" i="3"/>
  <c r="CJ72" i="3"/>
  <c r="AD90" i="3"/>
  <c r="AE90" i="3"/>
  <c r="BA88" i="3"/>
  <c r="AX88" i="3"/>
  <c r="CH72" i="3"/>
  <c r="CL72" i="3"/>
  <c r="BP77" i="3"/>
  <c r="Z90" i="3"/>
  <c r="U90" i="3"/>
  <c r="AX70" i="3"/>
  <c r="CP72" i="3"/>
  <c r="CO72" i="3"/>
  <c r="BQ77" i="3"/>
  <c r="BS77" i="3"/>
  <c r="AF88" i="3"/>
  <c r="AO72" i="3"/>
  <c r="AC70" i="3"/>
  <c r="W70" i="3"/>
  <c r="CM88" i="3"/>
  <c r="BQ70" i="3"/>
  <c r="AG90" i="3"/>
  <c r="AJ90" i="3"/>
  <c r="AR90" i="3"/>
  <c r="BX88" i="3"/>
  <c r="AA88" i="3"/>
  <c r="Y88" i="3"/>
  <c r="AI88" i="3"/>
  <c r="AP72" i="3"/>
  <c r="AG70" i="3"/>
  <c r="AF70" i="3"/>
  <c r="AB70" i="3"/>
  <c r="BC70" i="3"/>
  <c r="AC77" i="3"/>
  <c r="AG77" i="3"/>
  <c r="Z77" i="3"/>
  <c r="CJ97" i="3"/>
  <c r="CP88" i="3"/>
  <c r="BI77" i="3"/>
  <c r="CM90" i="3"/>
  <c r="BT86" i="3"/>
  <c r="BP86" i="3"/>
  <c r="AR88" i="3"/>
  <c r="V88" i="3"/>
  <c r="BW70" i="3"/>
  <c r="AM88" i="3"/>
  <c r="AO88" i="3"/>
  <c r="X70" i="3"/>
  <c r="BE70" i="3"/>
  <c r="CN97" i="3"/>
  <c r="BZ70" i="3"/>
  <c r="BV70" i="3"/>
  <c r="AM90" i="3"/>
  <c r="AQ90" i="3"/>
  <c r="AP90" i="3"/>
  <c r="BQ88" i="3"/>
  <c r="AL88" i="3"/>
  <c r="AQ88" i="3"/>
  <c r="AC88" i="3"/>
  <c r="V72" i="3"/>
  <c r="Y70" i="3"/>
  <c r="AA70" i="3"/>
  <c r="AM70" i="3"/>
  <c r="BA70" i="3"/>
  <c r="AJ77" i="3"/>
  <c r="AN77" i="3"/>
  <c r="U77" i="3"/>
  <c r="CM97" i="3"/>
  <c r="CQ88" i="3"/>
  <c r="CI90" i="3"/>
  <c r="CL90" i="3"/>
  <c r="CN90" i="3"/>
  <c r="X88" i="3"/>
  <c r="BY70" i="3"/>
  <c r="AH90" i="3"/>
  <c r="V90" i="3"/>
  <c r="BV88" i="3"/>
  <c r="Z88" i="3"/>
  <c r="AE88" i="3"/>
  <c r="W72" i="3"/>
  <c r="V70" i="3"/>
  <c r="AR70" i="3"/>
  <c r="BF70" i="3"/>
  <c r="AF77" i="3"/>
  <c r="AE77" i="3"/>
  <c r="CN88" i="3"/>
  <c r="BB77" i="3"/>
  <c r="AX77" i="3"/>
  <c r="AY77" i="3"/>
  <c r="AO81" i="3"/>
  <c r="BQ90" i="3"/>
  <c r="Z81" i="3"/>
  <c r="AD81" i="3"/>
  <c r="AA81" i="3"/>
  <c r="BY88" i="3"/>
  <c r="BT88" i="3"/>
  <c r="BV90" i="3"/>
  <c r="AC81" i="3"/>
  <c r="AM81" i="3"/>
  <c r="AH81" i="3"/>
  <c r="AD72" i="3"/>
  <c r="BS88" i="3"/>
  <c r="BY90" i="3"/>
  <c r="BU90" i="3"/>
  <c r="AK81" i="3"/>
  <c r="AJ81" i="3"/>
  <c r="Y81" i="3"/>
  <c r="BR88" i="3"/>
  <c r="BX90" i="3"/>
  <c r="BO90" i="3"/>
  <c r="AG81" i="3"/>
  <c r="AL81" i="3"/>
  <c r="AF81" i="3"/>
  <c r="AB81" i="3"/>
  <c r="BZ90" i="3"/>
  <c r="AR81" i="3"/>
  <c r="BW88" i="3"/>
  <c r="X81" i="3"/>
  <c r="U81" i="3"/>
  <c r="BW90" i="3"/>
  <c r="V81" i="3"/>
  <c r="BS90" i="3"/>
  <c r="BT90" i="3"/>
  <c r="AI81" i="3"/>
  <c r="BU88" i="3"/>
  <c r="W81" i="3"/>
  <c r="AN81" i="3"/>
  <c r="BP79" i="3"/>
  <c r="BP115" i="3" s="1"/>
  <c r="AI86" i="3"/>
  <c r="BH79" i="3"/>
  <c r="CI79" i="3"/>
  <c r="CI115" i="3" s="1"/>
  <c r="AQ86" i="3"/>
  <c r="AY79" i="3"/>
  <c r="CK79" i="3"/>
  <c r="X86" i="3"/>
  <c r="BE79" i="3"/>
  <c r="CM79" i="3"/>
  <c r="AF86" i="3"/>
  <c r="BB79" i="3"/>
  <c r="BY79" i="3"/>
  <c r="BA79" i="3"/>
  <c r="BI79" i="3"/>
  <c r="BU79" i="3"/>
  <c r="BG79" i="3"/>
  <c r="BC79" i="3"/>
  <c r="CJ79" i="3"/>
  <c r="BS79" i="3"/>
  <c r="BF79" i="3"/>
  <c r="AZ79" i="3"/>
  <c r="AZ115" i="3" s="1"/>
  <c r="CN79" i="3"/>
  <c r="BR79" i="3"/>
  <c r="BD79" i="3"/>
  <c r="CL79" i="3"/>
  <c r="BG86" i="3"/>
  <c r="AL79" i="3"/>
  <c r="AM79" i="3"/>
  <c r="AK79" i="3"/>
  <c r="AP79" i="3"/>
  <c r="AY68" i="3"/>
  <c r="AC79" i="3"/>
  <c r="Y79" i="3"/>
  <c r="AE79" i="3"/>
  <c r="AD79" i="3"/>
  <c r="AF79" i="3"/>
  <c r="U79" i="3"/>
  <c r="AA79" i="3"/>
  <c r="AH79" i="3"/>
  <c r="BI86" i="3"/>
  <c r="AO79" i="3"/>
  <c r="AI79" i="3"/>
  <c r="X79" i="3"/>
  <c r="AN79" i="3"/>
  <c r="W79" i="3"/>
  <c r="AJ79" i="3"/>
  <c r="AB79" i="3"/>
  <c r="AG79" i="3"/>
  <c r="AR79" i="3"/>
  <c r="BF68" i="3"/>
  <c r="BB68" i="3"/>
  <c r="Z79" i="3"/>
  <c r="V79" i="3"/>
  <c r="BR81" i="3"/>
  <c r="CK68" i="3"/>
  <c r="CG86" i="3"/>
  <c r="BX81" i="3"/>
  <c r="W86" i="3"/>
  <c r="AD86" i="3"/>
  <c r="CL68" i="3"/>
  <c r="CF68" i="3"/>
  <c r="CM86" i="3"/>
  <c r="CI68" i="3"/>
  <c r="CK86" i="3"/>
  <c r="AO86" i="3"/>
  <c r="U86" i="3"/>
  <c r="CH68" i="3"/>
  <c r="CP86" i="3"/>
  <c r="BU81" i="3"/>
  <c r="Y72" i="3"/>
  <c r="AR86" i="3"/>
  <c r="CP68" i="3"/>
  <c r="CQ86" i="3"/>
  <c r="CH86" i="3"/>
  <c r="BQ81" i="3"/>
  <c r="BZ81" i="3"/>
  <c r="BW81" i="3"/>
  <c r="BV81" i="3"/>
  <c r="BP81" i="3"/>
  <c r="AB72" i="3"/>
  <c r="AQ72" i="3"/>
  <c r="Z86" i="3"/>
  <c r="CO68" i="3"/>
  <c r="BD86" i="3"/>
  <c r="CI86" i="3"/>
  <c r="BT81" i="3"/>
  <c r="AJ86" i="3"/>
  <c r="CQ68" i="3"/>
  <c r="BO81" i="3"/>
  <c r="AH72" i="3"/>
  <c r="AF72" i="3"/>
  <c r="AH86" i="3"/>
  <c r="CM68" i="3"/>
  <c r="CG68" i="3"/>
  <c r="CN86" i="3"/>
  <c r="CN68" i="3"/>
  <c r="CJ86" i="3"/>
  <c r="BF72" i="3"/>
  <c r="CN81" i="3"/>
  <c r="CM81" i="3"/>
  <c r="AY72" i="3"/>
  <c r="CP81" i="3"/>
  <c r="BB86" i="3"/>
  <c r="BT79" i="3"/>
  <c r="BA72" i="3"/>
  <c r="BI72" i="3"/>
  <c r="AC72" i="3"/>
  <c r="AG72" i="3"/>
  <c r="AL72" i="3"/>
  <c r="BD70" i="3"/>
  <c r="BB70" i="3"/>
  <c r="AB86" i="3"/>
  <c r="AG86" i="3"/>
  <c r="Y86" i="3"/>
  <c r="BF86" i="3"/>
  <c r="CP79" i="3"/>
  <c r="CQ81" i="3"/>
  <c r="CF81" i="3"/>
  <c r="BD68" i="3"/>
  <c r="AX68" i="3"/>
  <c r="CK81" i="3"/>
  <c r="BH86" i="3"/>
  <c r="CI81" i="3"/>
  <c r="BX79" i="3"/>
  <c r="BC72" i="3"/>
  <c r="BB72" i="3"/>
  <c r="X72" i="3"/>
  <c r="AJ72" i="3"/>
  <c r="Z72" i="3"/>
  <c r="BI70" i="3"/>
  <c r="AC86" i="3"/>
  <c r="AA86" i="3"/>
  <c r="AN86" i="3"/>
  <c r="BA86" i="3"/>
  <c r="CO79" i="3"/>
  <c r="CQ79" i="3"/>
  <c r="CO81" i="3"/>
  <c r="BG72" i="3"/>
  <c r="BD72" i="3"/>
  <c r="AY86" i="3"/>
  <c r="BO79" i="3"/>
  <c r="BW79" i="3"/>
  <c r="BE72" i="3"/>
  <c r="AI72" i="3"/>
  <c r="AA72" i="3"/>
  <c r="AE72" i="3"/>
  <c r="BG70" i="3"/>
  <c r="AK86" i="3"/>
  <c r="AL86" i="3"/>
  <c r="V86" i="3"/>
  <c r="BI68" i="3"/>
  <c r="AZ68" i="3"/>
  <c r="CH79" i="3"/>
  <c r="CF79" i="3"/>
  <c r="CJ81" i="3"/>
  <c r="BH68" i="3"/>
  <c r="AX86" i="3"/>
  <c r="CL86" i="3"/>
  <c r="BE68" i="3"/>
  <c r="AZ86" i="3"/>
  <c r="AR68" i="3"/>
  <c r="W68" i="3"/>
  <c r="AC68" i="3"/>
  <c r="AO68" i="3"/>
  <c r="AF68" i="3"/>
  <c r="AK68" i="3"/>
  <c r="AJ68" i="3"/>
  <c r="AP68" i="3"/>
  <c r="Z68" i="3"/>
  <c r="AA68" i="3"/>
  <c r="AH68" i="3"/>
  <c r="AI68" i="3"/>
  <c r="U68" i="3"/>
  <c r="AE68" i="3"/>
  <c r="AL68" i="3"/>
  <c r="AQ68" i="3"/>
  <c r="V68" i="3"/>
  <c r="AN68" i="3"/>
  <c r="AD68" i="3"/>
  <c r="X68" i="3"/>
  <c r="Y68" i="3"/>
  <c r="AG68" i="3"/>
  <c r="AM68" i="3"/>
  <c r="AB68" i="3"/>
  <c r="BH72" i="3"/>
  <c r="AX72" i="3"/>
  <c r="CH81" i="3"/>
  <c r="BZ79" i="3"/>
  <c r="AM72" i="3"/>
  <c r="AN72" i="3"/>
  <c r="BH70" i="3"/>
  <c r="AE86" i="3"/>
  <c r="AP86" i="3"/>
  <c r="BG68" i="3"/>
  <c r="CG81" i="3"/>
  <c r="BE86" i="3"/>
  <c r="CO86" i="3"/>
  <c r="BA68" i="3"/>
  <c r="CH105" i="3"/>
  <c r="CP95" i="3"/>
  <c r="CI95" i="3"/>
  <c r="CN105" i="3"/>
  <c r="CQ95" i="3"/>
  <c r="CM95" i="3"/>
  <c r="AY104" i="3"/>
  <c r="AZ104" i="3"/>
  <c r="V95" i="3"/>
  <c r="U95" i="3"/>
  <c r="CO95" i="3"/>
  <c r="BE104" i="3"/>
  <c r="BA104" i="3"/>
  <c r="BB59" i="3"/>
  <c r="CP105" i="3"/>
  <c r="CP113" i="3" s="1"/>
  <c r="CM105" i="3"/>
  <c r="CN95" i="3"/>
  <c r="AF95" i="3"/>
  <c r="X95" i="3"/>
  <c r="BH104" i="3"/>
  <c r="BF104" i="3"/>
  <c r="AD95" i="3"/>
  <c r="BQ59" i="3"/>
  <c r="CF95" i="3"/>
  <c r="BH59" i="3"/>
  <c r="CO105" i="3"/>
  <c r="CI105" i="3"/>
  <c r="CG95" i="3"/>
  <c r="CM59" i="3"/>
  <c r="AB95" i="3"/>
  <c r="AN95" i="3"/>
  <c r="AX104" i="3"/>
  <c r="BZ59" i="3"/>
  <c r="BF59" i="3"/>
  <c r="CJ105" i="3"/>
  <c r="CJ95" i="3"/>
  <c r="BB104" i="3"/>
  <c r="BO104" i="3"/>
  <c r="BT95" i="3"/>
  <c r="BY95" i="3"/>
  <c r="BU95" i="3"/>
  <c r="BS95" i="3"/>
  <c r="BP95" i="3"/>
  <c r="BX95" i="3"/>
  <c r="BW95" i="3"/>
  <c r="BO95" i="3"/>
  <c r="BZ95" i="3"/>
  <c r="BR95" i="3"/>
  <c r="CN60" i="3"/>
  <c r="CJ104" i="3"/>
  <c r="CI60" i="3"/>
  <c r="CF104" i="3"/>
  <c r="BR104" i="3"/>
  <c r="CI96" i="3"/>
  <c r="CG60" i="3"/>
  <c r="AH59" i="3"/>
  <c r="CK96" i="3"/>
  <c r="BT104" i="3"/>
  <c r="U59" i="3"/>
  <c r="BP104" i="3"/>
  <c r="BU104" i="3"/>
  <c r="BS104" i="3"/>
  <c r="AB59" i="3"/>
  <c r="AM59" i="3"/>
  <c r="AO59" i="3"/>
  <c r="CL96" i="3"/>
  <c r="CM96" i="3"/>
  <c r="CF96" i="3"/>
  <c r="CM60" i="3"/>
  <c r="CL60" i="3"/>
  <c r="CL113" i="3" s="1"/>
  <c r="CF60" i="3"/>
  <c r="BW104" i="3"/>
  <c r="BZ104" i="3"/>
  <c r="BX104" i="3"/>
  <c r="AD59" i="3"/>
  <c r="AN59" i="3"/>
  <c r="AI59" i="3"/>
  <c r="CI104" i="3"/>
  <c r="CP96" i="3"/>
  <c r="CH96" i="3"/>
  <c r="CK60" i="3"/>
  <c r="CJ60" i="3"/>
  <c r="CQ60" i="3"/>
  <c r="CQ113" i="3" s="1"/>
  <c r="BQ104" i="3"/>
  <c r="BV104" i="3"/>
  <c r="V59" i="3"/>
  <c r="AJ59" i="3"/>
  <c r="W59" i="3"/>
  <c r="CG96" i="3"/>
  <c r="CQ96" i="3"/>
  <c r="CO60" i="3"/>
  <c r="CO113" i="3" s="1"/>
  <c r="CH60" i="3"/>
  <c r="AX95" i="3"/>
  <c r="AZ95" i="3"/>
  <c r="BA95" i="3"/>
  <c r="BI95" i="3"/>
  <c r="BG95" i="3"/>
  <c r="BF95" i="3"/>
  <c r="BC95" i="3"/>
  <c r="BE95" i="3"/>
  <c r="BH95" i="3"/>
  <c r="BB95" i="3"/>
  <c r="CG104" i="3"/>
  <c r="CO104" i="3"/>
  <c r="CQ104" i="3"/>
  <c r="AE59" i="3"/>
  <c r="AK59" i="3"/>
  <c r="AQ59" i="3"/>
  <c r="AP59" i="3"/>
  <c r="AF59" i="3"/>
  <c r="Y59" i="3"/>
  <c r="BC59" i="3"/>
  <c r="BG59" i="3"/>
  <c r="AZ59" i="3"/>
  <c r="CK104" i="3"/>
  <c r="CL104" i="3"/>
  <c r="CN104" i="3"/>
  <c r="BD95" i="3"/>
  <c r="AA59" i="3"/>
  <c r="AG59" i="3"/>
  <c r="X59" i="3"/>
  <c r="Z59" i="3"/>
  <c r="AL59" i="3"/>
  <c r="BD59" i="3"/>
  <c r="BE59" i="3"/>
  <c r="CM104" i="3"/>
  <c r="CH104" i="3"/>
  <c r="CN96" i="3"/>
  <c r="CN114" i="3" s="1"/>
  <c r="CJ96" i="3"/>
  <c r="CJ114" i="3" s="1"/>
  <c r="DC115" i="3" l="1"/>
  <c r="DC116" i="3"/>
  <c r="CX117" i="3"/>
  <c r="CX118" i="3"/>
  <c r="DC111" i="3"/>
  <c r="DC112" i="3"/>
  <c r="DB116" i="3"/>
  <c r="DB115" i="3"/>
  <c r="DG118" i="3"/>
  <c r="DG117" i="3"/>
  <c r="DA111" i="3"/>
  <c r="DA112" i="3"/>
  <c r="DF115" i="3"/>
  <c r="DF116" i="3"/>
  <c r="CW118" i="3"/>
  <c r="CW117" i="3"/>
  <c r="CZ112" i="3"/>
  <c r="CZ111" i="3"/>
  <c r="CX116" i="3"/>
  <c r="CX115" i="3"/>
  <c r="DG111" i="3"/>
  <c r="DG112" i="3"/>
  <c r="CZ116" i="3"/>
  <c r="CZ115" i="3"/>
  <c r="DD115" i="3"/>
  <c r="DD116" i="3"/>
  <c r="CZ118" i="3"/>
  <c r="CZ117" i="3"/>
  <c r="DH118" i="3"/>
  <c r="DH117" i="3"/>
  <c r="CX111" i="3"/>
  <c r="CX112" i="3"/>
  <c r="CW112" i="3"/>
  <c r="CW111" i="3"/>
  <c r="DH116" i="3"/>
  <c r="DH115" i="3"/>
  <c r="CY116" i="3"/>
  <c r="CY115" i="3"/>
  <c r="DF118" i="3"/>
  <c r="DF117" i="3"/>
  <c r="DA117" i="3"/>
  <c r="DA118" i="3"/>
  <c r="DD111" i="3"/>
  <c r="DD112" i="3"/>
  <c r="DH112" i="3"/>
  <c r="DH111" i="3"/>
  <c r="DE116" i="3"/>
  <c r="DE115" i="3"/>
  <c r="DG116" i="3"/>
  <c r="DG115" i="3"/>
  <c r="DB117" i="3"/>
  <c r="DB118" i="3"/>
  <c r="DE118" i="3"/>
  <c r="DE117" i="3"/>
  <c r="DE111" i="3"/>
  <c r="DE112" i="3"/>
  <c r="DF111" i="3"/>
  <c r="DF112" i="3"/>
  <c r="DD117" i="3"/>
  <c r="DD118" i="3"/>
  <c r="AQ115" i="3"/>
  <c r="DA115" i="3"/>
  <c r="DA116" i="3"/>
  <c r="CW116" i="3"/>
  <c r="CW115" i="3"/>
  <c r="DC117" i="3"/>
  <c r="DC118" i="3"/>
  <c r="CY118" i="3"/>
  <c r="CY117" i="3"/>
  <c r="DB111" i="3"/>
  <c r="DB112" i="3"/>
  <c r="CY112" i="3"/>
  <c r="CY111" i="3"/>
  <c r="BO118" i="3"/>
  <c r="BO117" i="3"/>
  <c r="BV115" i="3"/>
  <c r="BV116" i="3"/>
  <c r="BR118" i="3"/>
  <c r="BR117" i="3"/>
  <c r="BW118" i="3"/>
  <c r="BW117" i="3"/>
  <c r="BT115" i="3"/>
  <c r="BT116" i="3"/>
  <c r="BZ116" i="3"/>
  <c r="BZ115" i="3"/>
  <c r="BS118" i="3"/>
  <c r="BS117" i="3"/>
  <c r="BP117" i="3"/>
  <c r="BP118" i="3"/>
  <c r="BO116" i="3"/>
  <c r="BO115" i="3"/>
  <c r="BY116" i="3"/>
  <c r="BY115" i="3"/>
  <c r="BU117" i="3"/>
  <c r="BU118" i="3"/>
  <c r="BS116" i="3"/>
  <c r="BS115" i="3"/>
  <c r="BP116" i="3"/>
  <c r="BQ116" i="3"/>
  <c r="BQ115" i="3"/>
  <c r="BT117" i="3"/>
  <c r="BT118" i="3"/>
  <c r="BX118" i="3"/>
  <c r="BX117" i="3"/>
  <c r="BU115" i="3"/>
  <c r="BU116" i="3"/>
  <c r="BX116" i="3"/>
  <c r="BX115" i="3"/>
  <c r="BV117" i="3"/>
  <c r="BV118" i="3"/>
  <c r="BY117" i="3"/>
  <c r="BW116" i="3"/>
  <c r="BW115" i="3"/>
  <c r="BZ118" i="3"/>
  <c r="BZ117" i="3"/>
  <c r="BQ118" i="3"/>
  <c r="BQ117" i="3"/>
  <c r="BR116" i="3"/>
  <c r="BR115" i="3"/>
  <c r="AA116" i="3"/>
  <c r="CN115" i="3"/>
  <c r="AZ117" i="3"/>
  <c r="AY117" i="3"/>
  <c r="AY118" i="3"/>
  <c r="AX118" i="3"/>
  <c r="AX117" i="3"/>
  <c r="BG117" i="3"/>
  <c r="BG118" i="3"/>
  <c r="BI116" i="3"/>
  <c r="BI115" i="3"/>
  <c r="BI117" i="3"/>
  <c r="BI118" i="3"/>
  <c r="BF118" i="3"/>
  <c r="BF117" i="3"/>
  <c r="AY116" i="3"/>
  <c r="AY115" i="3"/>
  <c r="BA117" i="3"/>
  <c r="BA118" i="3"/>
  <c r="W111" i="3"/>
  <c r="BB117" i="3"/>
  <c r="BB118" i="3"/>
  <c r="BD116" i="3"/>
  <c r="BD115" i="3"/>
  <c r="CQ117" i="3"/>
  <c r="AZ116" i="3"/>
  <c r="BH117" i="3"/>
  <c r="BH118" i="3"/>
  <c r="AK117" i="3"/>
  <c r="BE116" i="3"/>
  <c r="BE115" i="3"/>
  <c r="BC116" i="3"/>
  <c r="BC115" i="3"/>
  <c r="BA116" i="3"/>
  <c r="BA115" i="3"/>
  <c r="BH115" i="3"/>
  <c r="BH116" i="3"/>
  <c r="BE118" i="3"/>
  <c r="BE117" i="3"/>
  <c r="BB116" i="3"/>
  <c r="BB115" i="3"/>
  <c r="BC118" i="3"/>
  <c r="BC117" i="3"/>
  <c r="BG115" i="3"/>
  <c r="BG116" i="3"/>
  <c r="BD118" i="3"/>
  <c r="BD117" i="3"/>
  <c r="BF116" i="3"/>
  <c r="BF115" i="3"/>
  <c r="AX116" i="3"/>
  <c r="AX115" i="3"/>
  <c r="CF117" i="3"/>
  <c r="BT111" i="3"/>
  <c r="AI111" i="3"/>
  <c r="AM112" i="3"/>
  <c r="AJ115" i="3"/>
  <c r="BY112" i="3"/>
  <c r="BO112" i="3"/>
  <c r="CH115" i="3"/>
  <c r="CG115" i="3"/>
  <c r="U118" i="3"/>
  <c r="CG117" i="3"/>
  <c r="CL115" i="3"/>
  <c r="CO115" i="3"/>
  <c r="CK115" i="3"/>
  <c r="AK112" i="3"/>
  <c r="BY111" i="3"/>
  <c r="AG116" i="3"/>
  <c r="X117" i="3"/>
  <c r="AB115" i="3"/>
  <c r="AC111" i="3"/>
  <c r="BV111" i="3"/>
  <c r="CF115" i="3"/>
  <c r="U116" i="3"/>
  <c r="AN115" i="3"/>
  <c r="AD118" i="3"/>
  <c r="CP115" i="3"/>
  <c r="Z116" i="3"/>
  <c r="AR117" i="3"/>
  <c r="CH117" i="3"/>
  <c r="CN117" i="3"/>
  <c r="Y117" i="3"/>
  <c r="AL117" i="3"/>
  <c r="CM117" i="3"/>
  <c r="AN116" i="3"/>
  <c r="AQ117" i="3"/>
  <c r="AP116" i="3"/>
  <c r="CP117" i="3"/>
  <c r="AQ116" i="3"/>
  <c r="AP115" i="3"/>
  <c r="AK118" i="3"/>
  <c r="V117" i="3"/>
  <c r="CM115" i="3"/>
  <c r="CI117" i="3"/>
  <c r="X116" i="3"/>
  <c r="CJ117" i="3"/>
  <c r="AA118" i="3"/>
  <c r="X115" i="3"/>
  <c r="AI118" i="3"/>
  <c r="AH116" i="3"/>
  <c r="AG117" i="3"/>
  <c r="AM116" i="3"/>
  <c r="AF115" i="3"/>
  <c r="AQ118" i="3"/>
  <c r="V115" i="3"/>
  <c r="AK116" i="3"/>
  <c r="AR118" i="3"/>
  <c r="AY111" i="3"/>
  <c r="BQ111" i="3"/>
  <c r="AD117" i="3"/>
  <c r="BX112" i="3"/>
  <c r="AF118" i="3"/>
  <c r="AD115" i="3"/>
  <c r="AL115" i="3"/>
  <c r="AH118" i="3"/>
  <c r="W115" i="3"/>
  <c r="BW112" i="3"/>
  <c r="CK113" i="3"/>
  <c r="AI116" i="3"/>
  <c r="AK111" i="3"/>
  <c r="AC112" i="3"/>
  <c r="CP114" i="3"/>
  <c r="AH111" i="3"/>
  <c r="CO117" i="3"/>
  <c r="Z117" i="3"/>
  <c r="CJ112" i="3"/>
  <c r="AO112" i="3"/>
  <c r="V118" i="3"/>
  <c r="CF114" i="3"/>
  <c r="CH111" i="3"/>
  <c r="Y118" i="3"/>
  <c r="AE118" i="3"/>
  <c r="AH117" i="3"/>
  <c r="BF111" i="3"/>
  <c r="AC118" i="3"/>
  <c r="CK117" i="3"/>
  <c r="AR115" i="3"/>
  <c r="Y115" i="3"/>
  <c r="AF117" i="3"/>
  <c r="AC116" i="3"/>
  <c r="W118" i="3"/>
  <c r="AD116" i="3"/>
  <c r="AL116" i="3"/>
  <c r="AM118" i="3"/>
  <c r="W116" i="3"/>
  <c r="AO115" i="3"/>
  <c r="CL117" i="3"/>
  <c r="BS111" i="3"/>
  <c r="W117" i="3"/>
  <c r="AF116" i="3"/>
  <c r="Y116" i="3"/>
  <c r="AP117" i="3"/>
  <c r="AI115" i="3"/>
  <c r="AO117" i="3"/>
  <c r="AP118" i="3"/>
  <c r="AL118" i="3"/>
  <c r="AM115" i="3"/>
  <c r="AE116" i="3"/>
  <c r="CJ115" i="3"/>
  <c r="AI112" i="3"/>
  <c r="AO116" i="3"/>
  <c r="CQ115" i="3"/>
  <c r="CP111" i="3"/>
  <c r="U117" i="3"/>
  <c r="AJ118" i="3"/>
  <c r="AX112" i="3"/>
  <c r="AB118" i="3"/>
  <c r="AR111" i="3"/>
  <c r="AE117" i="3"/>
  <c r="AE115" i="3"/>
  <c r="AN118" i="3"/>
  <c r="CJ111" i="3"/>
  <c r="AR116" i="3"/>
  <c r="Y111" i="3"/>
  <c r="AB116" i="3"/>
  <c r="AO118" i="3"/>
  <c r="AC117" i="3"/>
  <c r="AO111" i="3"/>
  <c r="AG118" i="3"/>
  <c r="BH112" i="3"/>
  <c r="AN117" i="3"/>
  <c r="AF112" i="3"/>
  <c r="V116" i="3"/>
  <c r="X111" i="3"/>
  <c r="U115" i="3"/>
  <c r="AH115" i="3"/>
  <c r="AK115" i="3"/>
  <c r="AY112" i="3"/>
  <c r="X112" i="3"/>
  <c r="AM117" i="3"/>
  <c r="CG111" i="3"/>
  <c r="AG115" i="3"/>
  <c r="AJ112" i="3"/>
  <c r="AM111" i="3"/>
  <c r="Z115" i="3"/>
  <c r="AA115" i="3"/>
  <c r="AA111" i="3"/>
  <c r="CL111" i="3"/>
  <c r="AC115" i="3"/>
  <c r="AJ116" i="3"/>
  <c r="AL112" i="3"/>
  <c r="CP112" i="3"/>
  <c r="CI112" i="3"/>
  <c r="AN111" i="3"/>
  <c r="CN112" i="3"/>
  <c r="CO112" i="3"/>
  <c r="AR112" i="3"/>
  <c r="CK111" i="3"/>
  <c r="AB117" i="3"/>
  <c r="BI112" i="3"/>
  <c r="U112" i="3"/>
  <c r="Z111" i="3"/>
  <c r="AG111" i="3"/>
  <c r="V111" i="3"/>
  <c r="AJ117" i="3"/>
  <c r="AX111" i="3"/>
  <c r="AE111" i="3"/>
  <c r="AI117" i="3"/>
  <c r="AA117" i="3"/>
  <c r="Z118" i="3"/>
  <c r="X118" i="3"/>
  <c r="AP111" i="3"/>
  <c r="AQ111" i="3"/>
  <c r="AB112" i="3"/>
  <c r="CQ111" i="3"/>
  <c r="BT112" i="3"/>
  <c r="CM111" i="3"/>
  <c r="BB112" i="3"/>
  <c r="BF112" i="3"/>
  <c r="CK114" i="3"/>
  <c r="BZ112" i="3"/>
  <c r="CF112" i="3"/>
  <c r="CI111" i="3"/>
  <c r="AD112" i="3"/>
  <c r="CH112" i="3"/>
  <c r="BA112" i="3"/>
  <c r="CK112" i="3"/>
  <c r="BV112" i="3"/>
  <c r="BZ111" i="3"/>
  <c r="BU111" i="3"/>
  <c r="CG112" i="3"/>
  <c r="BR111" i="3"/>
  <c r="BO111" i="3"/>
  <c r="BU112" i="3"/>
  <c r="CI113" i="3"/>
  <c r="BR112" i="3"/>
  <c r="BP111" i="3"/>
  <c r="BH111" i="3"/>
  <c r="BG111" i="3"/>
  <c r="CG113" i="3"/>
  <c r="AE112" i="3"/>
  <c r="BQ112" i="3"/>
  <c r="BG112" i="3"/>
  <c r="CN113" i="3"/>
  <c r="AZ112" i="3"/>
  <c r="CQ114" i="3"/>
  <c r="CM113" i="3"/>
  <c r="AH112" i="3"/>
  <c r="CF111" i="3"/>
  <c r="CH114" i="3"/>
  <c r="W112" i="3"/>
  <c r="U111" i="3"/>
  <c r="CI114" i="3"/>
  <c r="BD111" i="3"/>
  <c r="AG112" i="3"/>
  <c r="BB111" i="3"/>
  <c r="AP112" i="3"/>
  <c r="AJ111" i="3"/>
  <c r="BC111" i="3"/>
  <c r="AA112" i="3"/>
  <c r="BA111" i="3"/>
  <c r="BD112" i="3"/>
  <c r="BW111" i="3"/>
  <c r="CL114" i="3"/>
  <c r="CH113" i="3"/>
  <c r="AZ111" i="3"/>
  <c r="CG114" i="3"/>
  <c r="AN112" i="3"/>
  <c r="AD111" i="3"/>
  <c r="AL111" i="3"/>
  <c r="Z112" i="3"/>
  <c r="AQ112" i="3"/>
  <c r="CO111" i="3"/>
  <c r="CM114" i="3"/>
  <c r="AB111" i="3"/>
  <c r="AF111" i="3"/>
  <c r="BP112" i="3"/>
  <c r="CF113" i="3"/>
  <c r="V112" i="3"/>
  <c r="BS112" i="3"/>
  <c r="BC112" i="3"/>
  <c r="BX111" i="3"/>
  <c r="BE111" i="3"/>
  <c r="Y112" i="3"/>
  <c r="CO114" i="3"/>
  <c r="CL112" i="3"/>
  <c r="CJ113" i="3"/>
  <c r="BE112" i="3"/>
  <c r="BI111" i="3"/>
  <c r="CQ112" i="3"/>
  <c r="CM112" i="3"/>
  <c r="CN111" i="3"/>
  <c r="BO105" i="3" a="1"/>
  <c r="BO105" i="3" s="1"/>
  <c r="BO96" i="3" a="1"/>
  <c r="BU96" i="3" s="1"/>
  <c r="BO87" i="3" a="1"/>
  <c r="BO87" i="3" s="1"/>
  <c r="BO78" i="3" a="1"/>
  <c r="BO78" i="3" s="1"/>
  <c r="BO69" i="3" a="1"/>
  <c r="BT69" i="3" s="1"/>
  <c r="BO60" i="3" a="1"/>
  <c r="BY60" i="3" s="1"/>
  <c r="AX105" i="3" a="1"/>
  <c r="AX105" i="3" s="1"/>
  <c r="AX96" i="3" a="1"/>
  <c r="BA96" i="3" s="1"/>
  <c r="AX87" i="3" a="1"/>
  <c r="AX87" i="3" s="1"/>
  <c r="AX78" i="3" a="1"/>
  <c r="BA78" i="3" s="1"/>
  <c r="AX69" i="3" a="1"/>
  <c r="AX69" i="3" s="1"/>
  <c r="AX60" i="3" a="1"/>
  <c r="BI60" i="3" s="1"/>
  <c r="U105" i="3" a="1"/>
  <c r="AF105" i="3" s="1"/>
  <c r="U96" i="3" a="1"/>
  <c r="U96" i="3" s="1"/>
  <c r="U87" i="3" a="1"/>
  <c r="AN87" i="3" s="1"/>
  <c r="U78" i="3" a="1"/>
  <c r="U78" i="3" s="1"/>
  <c r="U69" i="3" a="1"/>
  <c r="AQ69" i="3" s="1"/>
  <c r="U60" i="3" a="1"/>
  <c r="X60" i="3" s="1"/>
  <c r="CU115" i="3" l="1"/>
  <c r="CU112" i="3"/>
  <c r="CT112" i="3"/>
  <c r="BL117" i="3"/>
  <c r="CT111" i="3"/>
  <c r="CU117" i="3"/>
  <c r="CU116" i="3"/>
  <c r="AU117" i="3"/>
  <c r="CU118" i="3"/>
  <c r="CT115" i="3"/>
  <c r="CT118" i="3"/>
  <c r="CT116" i="3"/>
  <c r="CT117" i="3"/>
  <c r="BL115" i="3"/>
  <c r="CU111" i="3"/>
  <c r="BM117" i="3"/>
  <c r="BM118" i="3"/>
  <c r="BM115" i="3"/>
  <c r="BM116" i="3"/>
  <c r="BL116" i="3"/>
  <c r="CD115" i="3"/>
  <c r="BL118" i="3"/>
  <c r="AV118" i="3"/>
  <c r="AV116" i="3"/>
  <c r="AU118" i="3"/>
  <c r="AU115" i="3"/>
  <c r="AU116" i="3"/>
  <c r="AV117" i="3"/>
  <c r="BL111" i="3"/>
  <c r="CC117" i="3"/>
  <c r="CD117" i="3"/>
  <c r="CC115" i="3"/>
  <c r="AV115" i="3"/>
  <c r="R118" i="3"/>
  <c r="S116" i="3"/>
  <c r="R116" i="3"/>
  <c r="S118" i="3"/>
  <c r="CC111" i="3"/>
  <c r="R117" i="3"/>
  <c r="S115" i="3"/>
  <c r="R115" i="3"/>
  <c r="R111" i="3"/>
  <c r="AU112" i="3"/>
  <c r="S117" i="3"/>
  <c r="AZ87" i="3"/>
  <c r="CD112" i="3"/>
  <c r="AI105" i="3"/>
  <c r="CC112" i="3"/>
  <c r="AN105" i="3"/>
  <c r="BR105" i="3"/>
  <c r="AL105" i="3"/>
  <c r="BY105" i="3"/>
  <c r="BB87" i="3"/>
  <c r="BL112" i="3"/>
  <c r="BM112" i="3"/>
  <c r="BS78" i="3"/>
  <c r="BT78" i="3"/>
  <c r="CD114" i="3"/>
  <c r="BU87" i="3"/>
  <c r="BW96" i="3"/>
  <c r="CC113" i="3"/>
  <c r="AO105" i="3"/>
  <c r="BH78" i="3"/>
  <c r="BM111" i="3"/>
  <c r="CD113" i="3"/>
  <c r="S112" i="3"/>
  <c r="AK60" i="3"/>
  <c r="V87" i="3"/>
  <c r="Y87" i="3"/>
  <c r="AD60" i="3"/>
  <c r="AP87" i="3"/>
  <c r="BQ96" i="3"/>
  <c r="AC60" i="3"/>
  <c r="AI87" i="3"/>
  <c r="BG105" i="3"/>
  <c r="BY87" i="3"/>
  <c r="AU111" i="3"/>
  <c r="R112" i="3"/>
  <c r="CC114" i="3"/>
  <c r="S111" i="3"/>
  <c r="Y105" i="3"/>
  <c r="V105" i="3"/>
  <c r="AP105" i="3"/>
  <c r="AQ105" i="3"/>
  <c r="AR105" i="3"/>
  <c r="BF87" i="3"/>
  <c r="BE87" i="3"/>
  <c r="BP105" i="3"/>
  <c r="BZ105" i="3"/>
  <c r="AV111" i="3"/>
  <c r="AB60" i="3"/>
  <c r="AC105" i="3"/>
  <c r="Z105" i="3"/>
  <c r="AA105" i="3"/>
  <c r="AB105" i="3"/>
  <c r="BD60" i="3"/>
  <c r="BC87" i="3"/>
  <c r="BI87" i="3"/>
  <c r="BQ69" i="3"/>
  <c r="BW105" i="3"/>
  <c r="BT105" i="3"/>
  <c r="X105" i="3"/>
  <c r="CD111" i="3"/>
  <c r="AV112" i="3"/>
  <c r="AG105" i="3"/>
  <c r="AH105" i="3"/>
  <c r="AE105" i="3"/>
  <c r="BG87" i="3"/>
  <c r="BD87" i="3"/>
  <c r="BX69" i="3"/>
  <c r="BQ105" i="3"/>
  <c r="BX105" i="3"/>
  <c r="Y78" i="3"/>
  <c r="AD78" i="3"/>
  <c r="AI78" i="3"/>
  <c r="AG78" i="3"/>
  <c r="AH78" i="3"/>
  <c r="AQ78" i="3"/>
  <c r="AC87" i="3"/>
  <c r="Z87" i="3"/>
  <c r="AA87" i="3"/>
  <c r="AB87" i="3"/>
  <c r="AY60" i="3"/>
  <c r="BH60" i="3"/>
  <c r="BG96" i="3"/>
  <c r="BQ78" i="3"/>
  <c r="BX78" i="3"/>
  <c r="X87" i="3"/>
  <c r="V60" i="3"/>
  <c r="W60" i="3"/>
  <c r="AK78" i="3"/>
  <c r="W78" i="3"/>
  <c r="AF78" i="3"/>
  <c r="AG87" i="3"/>
  <c r="AH87" i="3"/>
  <c r="AE87" i="3"/>
  <c r="AF87" i="3"/>
  <c r="BG60" i="3"/>
  <c r="BA60" i="3"/>
  <c r="BI96" i="3"/>
  <c r="BY78" i="3"/>
  <c r="BU78" i="3"/>
  <c r="AJ60" i="3"/>
  <c r="AI60" i="3"/>
  <c r="Z78" i="3"/>
  <c r="AA78" i="3"/>
  <c r="AJ78" i="3"/>
  <c r="AO87" i="3"/>
  <c r="AL87" i="3"/>
  <c r="AM87" i="3"/>
  <c r="AR87" i="3"/>
  <c r="BC60" i="3"/>
  <c r="BC105" i="3"/>
  <c r="BV78" i="3"/>
  <c r="BZ78" i="3"/>
  <c r="AG96" i="3"/>
  <c r="AD96" i="3"/>
  <c r="AA96" i="3"/>
  <c r="AF96" i="3"/>
  <c r="AM60" i="3"/>
  <c r="AK96" i="3"/>
  <c r="AH96" i="3"/>
  <c r="AI96" i="3"/>
  <c r="AJ96" i="3"/>
  <c r="AZ105" i="3"/>
  <c r="BA105" i="3"/>
  <c r="BR87" i="3"/>
  <c r="BV87" i="3"/>
  <c r="X96" i="3"/>
  <c r="AO96" i="3"/>
  <c r="AP96" i="3"/>
  <c r="AM96" i="3"/>
  <c r="AN96" i="3"/>
  <c r="BE105" i="3"/>
  <c r="BI105" i="3"/>
  <c r="BS87" i="3"/>
  <c r="BP87" i="3"/>
  <c r="Y96" i="3"/>
  <c r="Z96" i="3"/>
  <c r="W96" i="3"/>
  <c r="AQ96" i="3"/>
  <c r="AY78" i="3"/>
  <c r="BF105" i="3"/>
  <c r="AY105" i="3"/>
  <c r="BW87" i="3"/>
  <c r="BX87" i="3"/>
  <c r="AN60" i="3"/>
  <c r="Y60" i="3"/>
  <c r="AR60" i="3"/>
  <c r="AA60" i="3"/>
  <c r="AQ60" i="3"/>
  <c r="AE69" i="3"/>
  <c r="AO78" i="3"/>
  <c r="AP78" i="3"/>
  <c r="AM78" i="3"/>
  <c r="AN78" i="3"/>
  <c r="BC69" i="3"/>
  <c r="BE69" i="3"/>
  <c r="BB96" i="3"/>
  <c r="AZ96" i="3"/>
  <c r="BE96" i="3"/>
  <c r="BY69" i="3"/>
  <c r="BV69" i="3"/>
  <c r="BV96" i="3"/>
  <c r="BY96" i="3"/>
  <c r="AL60" i="3"/>
  <c r="Y69" i="3"/>
  <c r="AZ69" i="3"/>
  <c r="BI69" i="3"/>
  <c r="BF96" i="3"/>
  <c r="BD96" i="3"/>
  <c r="BP69" i="3"/>
  <c r="BZ69" i="3"/>
  <c r="BT96" i="3"/>
  <c r="BR96" i="3"/>
  <c r="AD69" i="3"/>
  <c r="AY69" i="3"/>
  <c r="BH69" i="3"/>
  <c r="AI69" i="3"/>
  <c r="BF69" i="3"/>
  <c r="BD69" i="3"/>
  <c r="AY96" i="3"/>
  <c r="BW69" i="3"/>
  <c r="BS96" i="3"/>
  <c r="BX96" i="3"/>
  <c r="BZ96" i="3"/>
  <c r="BO96" i="3"/>
  <c r="X69" i="3"/>
  <c r="AR96" i="3"/>
  <c r="AB96" i="3"/>
  <c r="AE96" i="3"/>
  <c r="AL96" i="3"/>
  <c r="V96" i="3"/>
  <c r="AC96" i="3"/>
  <c r="AX60" i="3"/>
  <c r="BE60" i="3"/>
  <c r="AZ60" i="3"/>
  <c r="BF60" i="3"/>
  <c r="BB60" i="3"/>
  <c r="BD105" i="3"/>
  <c r="BH105" i="3"/>
  <c r="BB105" i="3"/>
  <c r="BO69" i="3"/>
  <c r="BU69" i="3"/>
  <c r="BR69" i="3"/>
  <c r="BS69" i="3"/>
  <c r="AR69" i="3"/>
  <c r="BZ60" i="3"/>
  <c r="BQ60" i="3"/>
  <c r="BW60" i="3"/>
  <c r="BS60" i="3"/>
  <c r="AC69" i="3"/>
  <c r="AB69" i="3"/>
  <c r="AL69" i="3"/>
  <c r="AM69" i="3"/>
  <c r="BC78" i="3"/>
  <c r="BE78" i="3"/>
  <c r="BP60" i="3"/>
  <c r="AH60" i="3"/>
  <c r="AP60" i="3"/>
  <c r="AG60" i="3"/>
  <c r="U60" i="3"/>
  <c r="AO60" i="3"/>
  <c r="AF60" i="3"/>
  <c r="Z60" i="3"/>
  <c r="AE60" i="3"/>
  <c r="AG69" i="3"/>
  <c r="V69" i="3"/>
  <c r="AP69" i="3"/>
  <c r="BG78" i="3"/>
  <c r="BT60" i="3"/>
  <c r="BU60" i="3"/>
  <c r="BV60" i="3"/>
  <c r="X78" i="3"/>
  <c r="AR78" i="3"/>
  <c r="AB78" i="3"/>
  <c r="AE78" i="3"/>
  <c r="AL78" i="3"/>
  <c r="V78" i="3"/>
  <c r="AC78" i="3"/>
  <c r="U105" i="3"/>
  <c r="AJ105" i="3"/>
  <c r="AM105" i="3"/>
  <c r="W105" i="3"/>
  <c r="AD105" i="3"/>
  <c r="AK105" i="3"/>
  <c r="BA87" i="3"/>
  <c r="BH87" i="3"/>
  <c r="AY87" i="3"/>
  <c r="U69" i="3"/>
  <c r="AF69" i="3"/>
  <c r="AA69" i="3"/>
  <c r="AH69" i="3"/>
  <c r="AJ69" i="3"/>
  <c r="AK69" i="3"/>
  <c r="AX78" i="3"/>
  <c r="BI78" i="3"/>
  <c r="AZ78" i="3"/>
  <c r="BF78" i="3"/>
  <c r="AO69" i="3"/>
  <c r="Z69" i="3"/>
  <c r="W69" i="3"/>
  <c r="AN69" i="3"/>
  <c r="BB78" i="3"/>
  <c r="BD78" i="3"/>
  <c r="BX60" i="3"/>
  <c r="BR60" i="3"/>
  <c r="U87" i="3"/>
  <c r="AJ87" i="3"/>
  <c r="AQ87" i="3"/>
  <c r="W87" i="3"/>
  <c r="AD87" i="3"/>
  <c r="AK87" i="3"/>
  <c r="BA69" i="3"/>
  <c r="BG69" i="3"/>
  <c r="BB69" i="3"/>
  <c r="AX96" i="3"/>
  <c r="BH96" i="3"/>
  <c r="BC96" i="3"/>
  <c r="BO60" i="3"/>
  <c r="BR78" i="3"/>
  <c r="BP78" i="3"/>
  <c r="BW78" i="3"/>
  <c r="BQ87" i="3"/>
  <c r="BT87" i="3"/>
  <c r="BZ87" i="3"/>
  <c r="BP96" i="3"/>
  <c r="BS105" i="3"/>
  <c r="BV105" i="3"/>
  <c r="BU105" i="3"/>
  <c r="BY113" i="3" l="1"/>
  <c r="W114" i="3"/>
  <c r="BA114" i="3"/>
  <c r="AQ114" i="3"/>
  <c r="AN114" i="3"/>
  <c r="AA113" i="3"/>
  <c r="V113" i="3"/>
  <c r="AM114" i="3"/>
  <c r="AM113" i="3"/>
  <c r="AI114" i="3"/>
  <c r="X113" i="3"/>
  <c r="AY114" i="3"/>
  <c r="AL113" i="3"/>
  <c r="BG113" i="3"/>
  <c r="BY114" i="3"/>
  <c r="AB114" i="3"/>
  <c r="W113" i="3"/>
  <c r="AR113" i="3"/>
  <c r="Y113" i="3"/>
  <c r="AL114" i="3"/>
  <c r="AB113" i="3"/>
  <c r="AC113" i="3"/>
  <c r="Y114" i="3"/>
  <c r="BH114" i="3"/>
  <c r="AD113" i="3"/>
  <c r="AJ113" i="3"/>
  <c r="AA114" i="3"/>
  <c r="AI113" i="3"/>
  <c r="AF113" i="3"/>
  <c r="AF114" i="3"/>
  <c r="AP113" i="3"/>
  <c r="AP114" i="3"/>
  <c r="BS114" i="3"/>
  <c r="BS113" i="3"/>
  <c r="BB114" i="3"/>
  <c r="BB113" i="3"/>
  <c r="AX113" i="3"/>
  <c r="AX114" i="3"/>
  <c r="AQ113" i="3"/>
  <c r="X114" i="3"/>
  <c r="BO114" i="3"/>
  <c r="BO113" i="3"/>
  <c r="BD114" i="3"/>
  <c r="BD113" i="3"/>
  <c r="BI113" i="3"/>
  <c r="BI114" i="3"/>
  <c r="BV113" i="3"/>
  <c r="BV114" i="3"/>
  <c r="BG114" i="3"/>
  <c r="AO114" i="3"/>
  <c r="AO113" i="3"/>
  <c r="AH114" i="3"/>
  <c r="AH113" i="3"/>
  <c r="BC114" i="3"/>
  <c r="BC113" i="3"/>
  <c r="AC114" i="3"/>
  <c r="BW114" i="3"/>
  <c r="BW113" i="3"/>
  <c r="BF113" i="3"/>
  <c r="BF114" i="3"/>
  <c r="BH113" i="3"/>
  <c r="BX114" i="3"/>
  <c r="BX113" i="3"/>
  <c r="BR113" i="3"/>
  <c r="BR114" i="3"/>
  <c r="AD114" i="3"/>
  <c r="BU113" i="3"/>
  <c r="BU114" i="3"/>
  <c r="AE114" i="3"/>
  <c r="AE113" i="3"/>
  <c r="U114" i="3"/>
  <c r="U113" i="3"/>
  <c r="BA113" i="3"/>
  <c r="AR114" i="3"/>
  <c r="BQ113" i="3"/>
  <c r="BQ114" i="3"/>
  <c r="AZ113" i="3"/>
  <c r="AZ114" i="3"/>
  <c r="AY113" i="3"/>
  <c r="AK113" i="3"/>
  <c r="AK114" i="3"/>
  <c r="BT113" i="3"/>
  <c r="BT114" i="3"/>
  <c r="V114" i="3"/>
  <c r="Z114" i="3"/>
  <c r="Z113" i="3"/>
  <c r="AG114" i="3"/>
  <c r="AG113" i="3"/>
  <c r="BP114" i="3"/>
  <c r="BP113" i="3"/>
  <c r="AJ114" i="3"/>
  <c r="BZ114" i="3"/>
  <c r="BZ113" i="3"/>
  <c r="BE113" i="3"/>
  <c r="BE114" i="3"/>
  <c r="AN113" i="3"/>
  <c r="AU114" i="3" l="1"/>
  <c r="BL114" i="3"/>
  <c r="BL113" i="3"/>
  <c r="S113" i="3"/>
  <c r="AV114" i="3"/>
  <c r="R113" i="3"/>
  <c r="S114" i="3"/>
  <c r="AV113" i="3"/>
  <c r="R114" i="3"/>
  <c r="BM114" i="3"/>
  <c r="AU113" i="3"/>
  <c r="BM113" i="3"/>
</calcChain>
</file>

<file path=xl/sharedStrings.xml><?xml version="1.0" encoding="utf-8"?>
<sst xmlns="http://schemas.openxmlformats.org/spreadsheetml/2006/main" count="2445" uniqueCount="297">
  <si>
    <t>FEA:</t>
  </si>
  <si>
    <t>FCT beam approx 3</t>
  </si>
  <si>
    <t>CAD:</t>
  </si>
  <si>
    <t>NA</t>
  </si>
  <si>
    <t>Single repeating section with assumed fixed boundary conditions at the Fixed Support (type E)</t>
  </si>
  <si>
    <t>FCT Forces &amp; Moments for individual loads (at the FCT centerline):</t>
  </si>
  <si>
    <t>Load Case:</t>
  </si>
  <si>
    <t>Fixed/Gated</t>
  </si>
  <si>
    <t>Fixed</t>
  </si>
  <si>
    <t>Guided</t>
  </si>
  <si>
    <t>FEA</t>
  </si>
  <si>
    <t>IFO</t>
  </si>
  <si>
    <t>E1</t>
  </si>
  <si>
    <t>A</t>
  </si>
  <si>
    <t>B</t>
  </si>
  <si>
    <t>C</t>
  </si>
  <si>
    <t>D</t>
  </si>
  <si>
    <t>E2</t>
  </si>
  <si>
    <t>E1 + E2</t>
  </si>
  <si>
    <t>Min</t>
  </si>
  <si>
    <t>Max</t>
  </si>
  <si>
    <t>Fx</t>
  </si>
  <si>
    <t>Fy</t>
  </si>
  <si>
    <t>Fz</t>
  </si>
  <si>
    <t>-Fy</t>
  </si>
  <si>
    <t>Mx</t>
  </si>
  <si>
    <t>My</t>
  </si>
  <si>
    <t>Mz</t>
  </si>
  <si>
    <t>-My</t>
  </si>
  <si>
    <t>Lvac (atm-vacuum pressure load), 4892 N for Fixed/Gated only</t>
  </si>
  <si>
    <t>Ehx (lateral earthquake), .25 g</t>
  </si>
  <si>
    <t>Ehy (axial earthquake), .25 g</t>
  </si>
  <si>
    <t>ASCE 7-16 LRFD Load Cases: Forces &amp; Moments on Supports @FCT CL</t>
  </si>
  <si>
    <t>LRFD Load Cases: Forces @ 8 Anchors, 17" x 36" baseplate, stiffened X &amp; Y:</t>
  </si>
  <si>
    <t>LRFD Load Cases: Forces @ 4 Anchors, 17" x 36" baseplate, stiffened X &amp; Y:</t>
  </si>
  <si>
    <t>LRFD Load Cases: Forces @ 4 Anchors, 17" x 24" baseplate, stiffened X &amp; Y:</t>
  </si>
  <si>
    <t>Linear superposition of the anchor loads from each of the above individual load cases, with the indicated load factors</t>
  </si>
  <si>
    <t>Transfer of loads at top of support to anchor bolt forces</t>
  </si>
  <si>
    <t>1.4 D (1.4 x dead load)</t>
  </si>
  <si>
    <t>Fx1</t>
  </si>
  <si>
    <t>Fy1</t>
  </si>
  <si>
    <t>Fz1</t>
  </si>
  <si>
    <t>Fx2</t>
  </si>
  <si>
    <t>Fy2</t>
  </si>
  <si>
    <t>Fz2</t>
  </si>
  <si>
    <t>Fx3</t>
  </si>
  <si>
    <t>Fy3</t>
  </si>
  <si>
    <t>Fz3</t>
  </si>
  <si>
    <t>Fx4</t>
  </si>
  <si>
    <t>Fy4</t>
  </si>
  <si>
    <t>Fz4</t>
  </si>
  <si>
    <t>Fx5</t>
  </si>
  <si>
    <t>Fy5</t>
  </si>
  <si>
    <t>Fz5</t>
  </si>
  <si>
    <t>Fx6</t>
  </si>
  <si>
    <t>Fy6</t>
  </si>
  <si>
    <t>Fz6</t>
  </si>
  <si>
    <t>Fx7</t>
  </si>
  <si>
    <t>Fy7</t>
  </si>
  <si>
    <t>Fz7</t>
  </si>
  <si>
    <t>Fx8</t>
  </si>
  <si>
    <t>Fy8</t>
  </si>
  <si>
    <t>Fz8</t>
  </si>
  <si>
    <t>FIXED/GATED</t>
  </si>
  <si>
    <t>FIXED</t>
  </si>
  <si>
    <t>GUIDED (min)</t>
  </si>
  <si>
    <t>GUIDED (max)</t>
  </si>
  <si>
    <t xml:space="preserve">Load Case: </t>
  </si>
  <si>
    <t>1.2 D + 1.6 Lvac</t>
  </si>
  <si>
    <t>1.279 D + 2 Ehx + Lvac</t>
  </si>
  <si>
    <t>-Ehy to be in same direction at Lvac)</t>
  </si>
  <si>
    <t>0.821 D + 2 Ehx</t>
  </si>
  <si>
    <t>0.821 D + 2 Ehy</t>
  </si>
  <si>
    <t>vert</t>
  </si>
  <si>
    <t>shear</t>
  </si>
  <si>
    <t>MAX</t>
  </si>
  <si>
    <t>MIN</t>
  </si>
  <si>
    <t>FCT support concept 1 reaction matrix</t>
  </si>
  <si>
    <t>FEA FCT support concept 1</t>
  </si>
  <si>
    <t>6" OD x 1/4" thick, telescoping support</t>
  </si>
  <si>
    <t>baseplate: 1" thick, 17" x 36"</t>
  </si>
  <si>
    <t>Triangular bracing to 26" height</t>
  </si>
  <si>
    <t>8 bolts</t>
  </si>
  <si>
    <t>1 kN, or 1 kNm applied</t>
  </si>
  <si>
    <t>FEA axes (not IFO)</t>
  </si>
  <si>
    <t>y=0</t>
  </si>
  <si>
    <t>TRANSPOSED for matrix multiplication:</t>
  </si>
  <si>
    <t>anchor</t>
  </si>
  <si>
    <t>Fanchor</t>
  </si>
  <si>
    <t>x (m)</t>
  </si>
  <si>
    <t>z (m)</t>
  </si>
  <si>
    <t>sum Fx</t>
  </si>
  <si>
    <t>sum Fy</t>
  </si>
  <si>
    <t>sum Fz</t>
  </si>
  <si>
    <t>sum Mx</t>
  </si>
  <si>
    <t>sum My</t>
  </si>
  <si>
    <t>sum Mz</t>
  </si>
  <si>
    <t xml:space="preserve">(F x height) = </t>
  </si>
  <si>
    <t>Triangular bracing to 26" height, X &amp; Y directions</t>
  </si>
  <si>
    <t>4 bolts (in the corners)</t>
  </si>
  <si>
    <t>FCT support concept 2 reaction matrix</t>
  </si>
  <si>
    <t>FEA FCT support concept 2</t>
  </si>
  <si>
    <t>baseplate: 1" thick, 17" x 24"</t>
  </si>
  <si>
    <t>FCT support concept 3 reaction matrix</t>
  </si>
  <si>
    <t>FEA FCT support concept 3</t>
  </si>
  <si>
    <t>No bracing</t>
  </si>
  <si>
    <t>Floor Anchor Forces for individual loads:</t>
  </si>
  <si>
    <t>D (dead load)</t>
  </si>
  <si>
    <t>C1</t>
  </si>
  <si>
    <t>C2</t>
  </si>
  <si>
    <t>C3</t>
  </si>
  <si>
    <t>C4</t>
  </si>
  <si>
    <t>C5</t>
  </si>
  <si>
    <t>C6</t>
  </si>
  <si>
    <t>C7</t>
  </si>
  <si>
    <t>C8</t>
  </si>
  <si>
    <t>D1</t>
  </si>
  <si>
    <t>D2</t>
  </si>
  <si>
    <t>D3</t>
  </si>
  <si>
    <t>D4</t>
  </si>
  <si>
    <t>D5</t>
  </si>
  <si>
    <t>D6</t>
  </si>
  <si>
    <t>D7</t>
  </si>
  <si>
    <t>D8</t>
  </si>
  <si>
    <t>E3</t>
  </si>
  <si>
    <t>E4</t>
  </si>
  <si>
    <t>E5</t>
  </si>
  <si>
    <t>E6</t>
  </si>
  <si>
    <t>E7</t>
  </si>
  <si>
    <t>E8</t>
  </si>
  <si>
    <t>A1</t>
  </si>
  <si>
    <t>A2</t>
  </si>
  <si>
    <t>A3</t>
  </si>
  <si>
    <t>A4</t>
  </si>
  <si>
    <t>A5</t>
  </si>
  <si>
    <t>A6</t>
  </si>
  <si>
    <t>A7</t>
  </si>
  <si>
    <t>A8</t>
  </si>
  <si>
    <t>B1</t>
  </si>
  <si>
    <t>B2</t>
  </si>
  <si>
    <t>B3</t>
  </si>
  <si>
    <t>B4</t>
  </si>
  <si>
    <t>B5</t>
  </si>
  <si>
    <t>B6</t>
  </si>
  <si>
    <t>B7</t>
  </si>
  <si>
    <t>B8</t>
  </si>
  <si>
    <t>Lvac (atmospheric-vacuum pressure load)</t>
  </si>
  <si>
    <t>Ehx (lateral earthquake)</t>
  </si>
  <si>
    <t>Ehy (axial earthquake)</t>
  </si>
  <si>
    <t>ASCE 7-16 LRFD Load Cases:</t>
  </si>
  <si>
    <t>1.279 D + 2 Ehy + Lvac</t>
  </si>
  <si>
    <t>BRACED IN Y ONLY, .1" radial gap</t>
  </si>
  <si>
    <t>BRACED IN X &amp; Y, .1" radial gap (point masses accidentily inactive)</t>
  </si>
  <si>
    <t>The following is based on Hilti guidance:</t>
  </si>
  <si>
    <t xml:space="preserve">https://www.hilti.com/medias/sys_master/documents/hbf/9175927062558/Product_Technical_Guide_Excerpt_for_ACI_318_Chapter_17_Strength_Design_-_SD_LRFD_Technical_information_ASSET_DOC_LOC_5941017.pdf </t>
  </si>
  <si>
    <t xml:space="preserve">which is in turn based on ACI 318 Chapter 17 </t>
  </si>
  <si>
    <t>Data on the Hilti anchor rod specifications and technical data:</t>
  </si>
  <si>
    <t xml:space="preserve">https://www.hilti.com/medias/sys_master/documents/h97/h6f/9485220511774/Technical-information-ASSET-DOC-LOC-3008312.pdf </t>
  </si>
  <si>
    <t>These are only approximate calculations used to ascertain the reasonableness of the preliminary design.</t>
  </si>
  <si>
    <t>Final calculations should be performed for example with Hilti PROFIS software:</t>
  </si>
  <si>
    <t xml:space="preserve">https://www.hilti.com/content/hilti/W1/US/en/engineering/software/hilti-software/structural-engineering/profis-engineering-suite.html </t>
  </si>
  <si>
    <t>Hilti simplified design calculation tables from:</t>
  </si>
  <si>
    <t>https://www.hilti.com/content/hilti/W1/US/en/engineering/technical-information/technical-guides.html</t>
  </si>
  <si>
    <t>Assuming cracked, 3,000 psi concrete</t>
  </si>
  <si>
    <t>Use adhesive embedded anchors with minimum embedment depth (to minimize slab cost)</t>
  </si>
  <si>
    <t>HAS-B-105</t>
  </si>
  <si>
    <t>concrete/adhesive bond</t>
  </si>
  <si>
    <t>steel</t>
  </si>
  <si>
    <t>@11 in spacing</t>
  </si>
  <si>
    <t>@min concrete</t>
  </si>
  <si>
    <t>Nominal</t>
  </si>
  <si>
    <t>Effective</t>
  </si>
  <si>
    <t>Drill</t>
  </si>
  <si>
    <t>Concrete</t>
  </si>
  <si>
    <t>Tension φNn</t>
  </si>
  <si>
    <t>Shear</t>
  </si>
  <si>
    <t>Tension φNsa</t>
  </si>
  <si>
    <t>Seismic</t>
  </si>
  <si>
    <t>Spacing factor</t>
  </si>
  <si>
    <t>Tension</t>
  </si>
  <si>
    <t>Anchor</t>
  </si>
  <si>
    <t>Embedment</t>
  </si>
  <si>
    <t>Diameter</t>
  </si>
  <si>
    <t>depth</t>
  </si>
  <si>
    <t>(kN)</t>
  </si>
  <si>
    <t>(lbf)</t>
  </si>
  <si>
    <t>φVn</t>
  </si>
  <si>
    <t>φVsa</t>
  </si>
  <si>
    <t>thickness</t>
  </si>
  <si>
    <t>min</t>
  </si>
  <si>
    <t>Dia. (in)</t>
  </si>
  <si>
    <t>hef (in)</t>
  </si>
  <si>
    <t>d0 (in)</t>
  </si>
  <si>
    <t>min. (in)</t>
  </si>
  <si>
    <t>φVsa,eq</t>
  </si>
  <si>
    <t>in tension</t>
  </si>
  <si>
    <t>in shear</t>
  </si>
  <si>
    <t>factor in</t>
  </si>
  <si>
    <t>allow</t>
  </si>
  <si>
    <t>shear, ƒHV</t>
  </si>
  <si>
    <t>ƒAN</t>
  </si>
  <si>
    <t>ƒAV</t>
  </si>
  <si>
    <t>--&gt;</t>
  </si>
  <si>
    <t>LRFD Load Cases: Forces @ 4 Anchors, 17" x 24" baseplate, not stiffened:</t>
  </si>
  <si>
    <t>spring</t>
  </si>
  <si>
    <t>(conflat)</t>
  </si>
  <si>
    <t>displ</t>
  </si>
  <si>
    <t>displ2</t>
  </si>
  <si>
    <t>displ3</t>
  </si>
  <si>
    <t>displ4</t>
  </si>
  <si>
    <t>displ5</t>
  </si>
  <si>
    <t>Z (m)</t>
  </si>
  <si>
    <t>dZ (m)</t>
  </si>
  <si>
    <t>dZ (in)</t>
  </si>
  <si>
    <t>Some FEA notes:</t>
  </si>
  <si>
    <t>static re-alignment of FCT due to non-parallelism of Conflats at tube ends:</t>
  </si>
  <si>
    <t>Guide A:</t>
  </si>
  <si>
    <t>Guide B:</t>
  </si>
  <si>
    <t>Guide C:</t>
  </si>
  <si>
    <t>Guide D:</t>
  </si>
  <si>
    <t>0 in X and Y</t>
  </si>
  <si>
    <t>1.279 D + 2 Ehx + (Lvac + Lalign)</t>
  </si>
  <si>
    <t>1.279 D - 2 Ehy + (Lvac + Lalign)</t>
  </si>
  <si>
    <t>This beam analysis plus support compliance matrix approach has neglected the mass (weight) of the supports, which tends to reduce any tensile anchor loads.</t>
  </si>
  <si>
    <t>32.5 mm in X</t>
  </si>
  <si>
    <t>21.9 mm in X</t>
  </si>
  <si>
    <t>9.6 mm in X</t>
  </si>
  <si>
    <t>Alt. Guided</t>
  </si>
  <si>
    <t>max</t>
  </si>
  <si>
    <t>For Alternate Guided (AG) Supports include the Alignment Load by inserting a 1 (one) here:</t>
  </si>
  <si>
    <t>How to update these summary tables:</t>
  </si>
  <si>
    <t>F/G, F and AG columns are directly linked to the "Ansys beam model LRFD cases" tab.</t>
  </si>
  <si>
    <t xml:space="preserve">The G columns can be updated by: </t>
  </si>
  <si>
    <t>1) setting the "include alignment load" parameter to 0 (zero) in cell $K$52 in the "Ansys beam model LRFD cases" tab.</t>
  </si>
  <si>
    <t>3) setting the "include alignment load" parameter back to 1 (one) in cell $K$52 in the "Ansys beam model LRFD cases" tab.</t>
  </si>
  <si>
    <t>2) copy the AG columns, and then paste special - values only - to the the G columns</t>
  </si>
  <si>
    <t>Reaction forces are in Newtons (N), Moments are in Newton-meters (Nm).</t>
  </si>
  <si>
    <t>1.4 D</t>
  </si>
  <si>
    <t>1.2 D + 1.6 L</t>
  </si>
  <si>
    <t>1.2 D + Ev + Emhy + L</t>
  </si>
  <si>
    <t>1.2 D + Ev + Emhx + L</t>
  </si>
  <si>
    <t>0.9 D - Ev + Emhy</t>
  </si>
  <si>
    <t>0.9 D - Ev + Emhx</t>
  </si>
  <si>
    <t>coefficient of friction on Guided (G) &amp; Alt. Guided (AG) Supports used to develop axial load:</t>
  </si>
  <si>
    <r>
      <t xml:space="preserve">Guide FZ == </t>
    </r>
    <r>
      <rPr>
        <sz val="11"/>
        <color theme="1"/>
        <rFont val="Calibri"/>
        <family val="2"/>
      </rPr>
      <t xml:space="preserve">µ * </t>
    </r>
    <r>
      <rPr>
        <sz val="11"/>
        <color theme="1"/>
        <rFont val="Calibri"/>
        <family val="2"/>
        <scheme val="minor"/>
      </rPr>
      <t xml:space="preserve">Sqrt(Fx^2+Fy^2), where </t>
    </r>
    <r>
      <rPr>
        <sz val="11"/>
        <color theme="1"/>
        <rFont val="Calibri"/>
        <family val="2"/>
      </rPr>
      <t xml:space="preserve">µ = </t>
    </r>
    <r>
      <rPr>
        <sz val="11"/>
        <color theme="1"/>
        <rFont val="Calibri"/>
        <family val="2"/>
        <scheme val="minor"/>
      </rPr>
      <t>friction coeff.</t>
    </r>
  </si>
  <si>
    <t>D (dead load), 1 g vertical + axial due to friction on G supports</t>
  </si>
  <si>
    <t>Lalign (align the FCT) and associated axial friction</t>
  </si>
  <si>
    <t>1.4 D (1.4 x dead load), incl. axial friction</t>
  </si>
  <si>
    <t>1.2 D + 1.6 (Lvac + Lalign), incl. transverse align force induced axial friction</t>
  </si>
  <si>
    <t>LRFD Load Cases: Forces @ 4 Anchors, 14" x 14" baseplate, stiffened:</t>
  </si>
  <si>
    <t>concept 4</t>
  </si>
  <si>
    <t>FCT support concept 4 reaction matrix</t>
  </si>
  <si>
    <t>FEA FCT support concept 4</t>
  </si>
  <si>
    <t>baseplate: 1" thick, 14" x 14"</t>
  </si>
  <si>
    <t>bracing in x &amp; y</t>
  </si>
  <si>
    <t>LRFD Load Cases: Forces @ 4 Anchors, 14" x 25" baseplate, stiffened:</t>
  </si>
  <si>
    <t>concept 6</t>
  </si>
  <si>
    <t>FEA FCT support concept 6</t>
  </si>
  <si>
    <t>FCT support concept 6 reaction matrix</t>
  </si>
  <si>
    <t>baseplate: 1" thick, 14" x 25"</t>
  </si>
  <si>
    <t>ASCE 7-16 LRFD Load Cases: Forces &amp; Moments on Support Pipe Shoes @FCT CL</t>
  </si>
  <si>
    <t>Maximum Uplift</t>
  </si>
  <si>
    <t>Maximum Downward</t>
  </si>
  <si>
    <t>Dead Load</t>
  </si>
  <si>
    <t>Lateral</t>
  </si>
  <si>
    <t>Axial</t>
  </si>
  <si>
    <t>+Fz</t>
  </si>
  <si>
    <t>-Fz</t>
  </si>
  <si>
    <t>|Fy|</t>
  </si>
  <si>
    <t>|Fx|</t>
  </si>
  <si>
    <t>Maximum Loads (lbf) imposed on Supports at Pipe Centerline</t>
  </si>
  <si>
    <t>Nominal
Anchor
Dia. (in)</t>
  </si>
  <si>
    <t>Effective
Embedment
hef (in)</t>
  </si>
  <si>
    <t>Drill 
Diameter
d0 (in)</t>
  </si>
  <si>
    <t>Concrete
depth
min. (in)</t>
  </si>
  <si>
    <t>Tension φNn
(kN)</t>
  </si>
  <si>
    <t>Tension φNn
(lbf)</t>
  </si>
  <si>
    <t>Shear 
φVn
(kN)</t>
  </si>
  <si>
    <t>Shear 
φVn
(lbf)</t>
  </si>
  <si>
    <t>Tension φNsa
(kN)</t>
  </si>
  <si>
    <t>Tension φNsa
(lbf)</t>
  </si>
  <si>
    <t>Shear 
φVsa
(kN)</t>
  </si>
  <si>
    <t>Shear 
φVsa
(lbf)</t>
  </si>
  <si>
    <t>Seismic
Shear 
φVsa,eq
(kN)</t>
  </si>
  <si>
    <t>Seismic
Shear 
φVsa,eq
(lbf)</t>
  </si>
  <si>
    <t>Spacing factor_x000D_
in tension_x000D_
ƒAN</t>
  </si>
  <si>
    <t>Spacing factor_x000D_
in shear_x000D_
ƒAV</t>
  </si>
  <si>
    <t>Concrete
thickness
factor in
shear, ƒHV</t>
  </si>
  <si>
    <t>Tension
min
allow 
(kN)</t>
  </si>
  <si>
    <t>Tension
min
allow 
(lbf)</t>
  </si>
  <si>
    <t>Shear
min
allow
(kN)</t>
  </si>
  <si>
    <t>Shear
min
allow
(lbf)</t>
  </si>
  <si>
    <t>HIT-RE</t>
  </si>
  <si>
    <t>uncracked</t>
  </si>
  <si>
    <t>cracked</t>
  </si>
  <si>
    <t>Updates for v5</t>
  </si>
  <si>
    <t>v4 updated calc to document HIT-RE strength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</si>
</sst>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E699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09">
    <xf numFmtId="0" fontId="0" fillId="0" borderId="0" xfId="0"/>
    <xf numFmtId="0" fontId="0" fillId="0" borderId="0" xfId="0" quotePrefix="1"/>
    <xf numFmtId="1" fontId="0" fillId="0" borderId="0" xfId="0" applyNumberFormat="1"/>
    <xf numFmtId="1" fontId="1" fillId="0" borderId="0" xfId="0" applyNumberFormat="1" applyFont="1"/>
    <xf numFmtId="0" fontId="2" fillId="0" borderId="0" xfId="0" applyFont="1"/>
    <xf numFmtId="0" fontId="0" fillId="0" borderId="1" xfId="0" applyBorder="1"/>
    <xf numFmtId="0" fontId="0" fillId="0" borderId="0" xfId="0" applyAlignment="1">
      <alignment horizontal="right"/>
    </xf>
    <xf numFmtId="2" fontId="0" fillId="0" borderId="1" xfId="0" applyNumberFormat="1" applyBorder="1"/>
    <xf numFmtId="1" fontId="0" fillId="0" borderId="0" xfId="0" quotePrefix="1" applyNumberFormat="1"/>
    <xf numFmtId="1" fontId="0" fillId="0" borderId="1" xfId="0" applyNumberFormat="1" applyBorder="1"/>
    <xf numFmtId="1" fontId="0" fillId="0" borderId="1" xfId="0" quotePrefix="1" applyNumberFormat="1" applyBorder="1"/>
    <xf numFmtId="1" fontId="0" fillId="0" borderId="2" xfId="0" applyNumberFormat="1" applyBorder="1"/>
    <xf numFmtId="1" fontId="0" fillId="0" borderId="0" xfId="0" applyNumberFormat="1" applyBorder="1"/>
    <xf numFmtId="1" fontId="0" fillId="0" borderId="0" xfId="0" quotePrefix="1" applyNumberFormat="1" applyBorder="1"/>
    <xf numFmtId="0" fontId="3" fillId="0" borderId="0" xfId="0" applyFont="1"/>
    <xf numFmtId="0" fontId="4" fillId="0" borderId="0" xfId="1"/>
    <xf numFmtId="0" fontId="3" fillId="0" borderId="7" xfId="0" applyFont="1" applyBorder="1"/>
    <xf numFmtId="0" fontId="3" fillId="0" borderId="8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2" borderId="8" xfId="0" applyFont="1" applyFill="1" applyBorder="1" applyAlignment="1">
      <alignment wrapText="1"/>
    </xf>
    <xf numFmtId="0" fontId="3" fillId="2" borderId="9" xfId="0" applyFont="1" applyFill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9" xfId="0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4" xfId="0" applyFont="1" applyBorder="1"/>
    <xf numFmtId="0" fontId="3" fillId="2" borderId="4" xfId="0" applyFont="1" applyFill="1" applyBorder="1"/>
    <xf numFmtId="0" fontId="3" fillId="0" borderId="10" xfId="0" applyFont="1" applyBorder="1"/>
    <xf numFmtId="0" fontId="3" fillId="0" borderId="5" xfId="0" applyFont="1" applyBorder="1"/>
    <xf numFmtId="0" fontId="3" fillId="0" borderId="8" xfId="0" applyFont="1" applyBorder="1"/>
    <xf numFmtId="0" fontId="3" fillId="2" borderId="8" xfId="0" applyFont="1" applyFill="1" applyBorder="1"/>
    <xf numFmtId="0" fontId="3" fillId="0" borderId="11" xfId="0" applyFont="1" applyBorder="1"/>
    <xf numFmtId="0" fontId="3" fillId="0" borderId="14" xfId="0" applyFont="1" applyBorder="1"/>
    <xf numFmtId="3" fontId="3" fillId="0" borderId="4" xfId="0" applyNumberFormat="1" applyFont="1" applyBorder="1"/>
    <xf numFmtId="0" fontId="3" fillId="3" borderId="4" xfId="0" applyFont="1" applyFill="1" applyBorder="1"/>
    <xf numFmtId="11" fontId="0" fillId="0" borderId="1" xfId="0" applyNumberFormat="1" applyBorder="1"/>
    <xf numFmtId="1" fontId="2" fillId="0" borderId="0" xfId="0" applyNumberFormat="1" applyFont="1"/>
    <xf numFmtId="0" fontId="0" fillId="0" borderId="1" xfId="0" quotePrefix="1" applyBorder="1"/>
    <xf numFmtId="0" fontId="0" fillId="0" borderId="0" xfId="0" applyBorder="1"/>
    <xf numFmtId="1" fontId="0" fillId="0" borderId="17" xfId="0" applyNumberFormat="1" applyBorder="1"/>
    <xf numFmtId="0" fontId="0" fillId="0" borderId="17" xfId="0" applyBorder="1"/>
    <xf numFmtId="1" fontId="0" fillId="0" borderId="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0" xfId="0" quotePrefix="1" applyBorder="1"/>
    <xf numFmtId="0" fontId="3" fillId="0" borderId="1" xfId="0" applyFont="1" applyBorder="1"/>
    <xf numFmtId="0" fontId="0" fillId="0" borderId="0" xfId="0" applyNumberFormat="1"/>
    <xf numFmtId="164" fontId="0" fillId="0" borderId="1" xfId="0" applyNumberFormat="1" applyBorder="1"/>
    <xf numFmtId="1" fontId="1" fillId="0" borderId="1" xfId="0" applyNumberFormat="1" applyFont="1" applyBorder="1"/>
    <xf numFmtId="0" fontId="5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2" fontId="1" fillId="0" borderId="1" xfId="0" applyNumberFormat="1" applyFont="1" applyBorder="1"/>
    <xf numFmtId="2" fontId="0" fillId="0" borderId="1" xfId="0" applyNumberFormat="1" applyFill="1" applyBorder="1"/>
    <xf numFmtId="0" fontId="3" fillId="4" borderId="4" xfId="0" applyFont="1" applyFill="1" applyBorder="1"/>
    <xf numFmtId="0" fontId="3" fillId="3" borderId="7" xfId="0" applyFont="1" applyFill="1" applyBorder="1"/>
    <xf numFmtId="0" fontId="3" fillId="3" borderId="5" xfId="0" applyFont="1" applyFill="1" applyBorder="1"/>
    <xf numFmtId="0" fontId="3" fillId="0" borderId="8" xfId="0" applyFont="1" applyFill="1" applyBorder="1" applyAlignment="1">
      <alignment wrapText="1"/>
    </xf>
    <xf numFmtId="0" fontId="3" fillId="0" borderId="9" xfId="0" applyFont="1" applyFill="1" applyBorder="1" applyAlignment="1">
      <alignment wrapText="1"/>
    </xf>
    <xf numFmtId="0" fontId="3" fillId="0" borderId="4" xfId="0" applyFont="1" applyFill="1" applyBorder="1"/>
    <xf numFmtId="0" fontId="3" fillId="0" borderId="14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8" xfId="0" applyFont="1" applyFill="1" applyBorder="1"/>
    <xf numFmtId="1" fontId="0" fillId="0" borderId="1" xfId="0" applyNumberFormat="1" applyBorder="1" applyAlignment="1">
      <alignment horizontal="center"/>
    </xf>
    <xf numFmtId="0" fontId="0" fillId="0" borderId="0" xfId="0" applyBorder="1" applyAlignment="1"/>
    <xf numFmtId="0" fontId="0" fillId="0" borderId="7" xfId="0" quotePrefix="1" applyBorder="1"/>
    <xf numFmtId="0" fontId="0" fillId="0" borderId="4" xfId="0" applyBorder="1" applyAlignment="1">
      <alignment wrapText="1"/>
    </xf>
    <xf numFmtId="0" fontId="0" fillId="5" borderId="4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4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4" xfId="0" applyNumberFormat="1" applyFill="1" applyBorder="1"/>
    <xf numFmtId="0" fontId="0" fillId="0" borderId="4" xfId="0" applyFill="1" applyBorder="1"/>
    <xf numFmtId="0" fontId="0" fillId="5" borderId="4" xfId="0" applyFill="1" applyBorder="1"/>
    <xf numFmtId="0" fontId="0" fillId="0" borderId="7" xfId="0" applyFill="1" applyBorder="1"/>
    <xf numFmtId="0" fontId="0" fillId="0" borderId="10" xfId="0" applyFill="1" applyBorder="1"/>
    <xf numFmtId="0" fontId="0" fillId="0" borderId="5" xfId="0" applyFill="1" applyBorder="1"/>
    <xf numFmtId="164" fontId="0" fillId="0" borderId="4" xfId="0" applyNumberFormat="1" applyFill="1" applyBorder="1"/>
    <xf numFmtId="1" fontId="0" fillId="0" borderId="4" xfId="0" applyNumberFormat="1" applyFill="1" applyBorder="1"/>
    <xf numFmtId="1" fontId="0" fillId="0" borderId="10" xfId="0" applyNumberFormat="1" applyFill="1" applyBorder="1"/>
    <xf numFmtId="0" fontId="0" fillId="0" borderId="8" xfId="0" applyFill="1" applyBorder="1"/>
    <xf numFmtId="0" fontId="0" fillId="5" borderId="8" xfId="0" applyFill="1" applyBorder="1"/>
    <xf numFmtId="0" fontId="0" fillId="0" borderId="11" xfId="0" applyFill="1" applyBorder="1"/>
    <xf numFmtId="0" fontId="0" fillId="0" borderId="14" xfId="0" applyFill="1" applyBorder="1"/>
    <xf numFmtId="164" fontId="0" fillId="0" borderId="8" xfId="0" applyNumberFormat="1" applyFill="1" applyBorder="1"/>
    <xf numFmtId="1" fontId="0" fillId="0" borderId="8" xfId="0" applyNumberFormat="1" applyFill="1" applyBorder="1"/>
    <xf numFmtId="0" fontId="0" fillId="0" borderId="4" xfId="0" applyBorder="1"/>
    <xf numFmtId="3" fontId="0" fillId="0" borderId="4" xfId="0" applyNumberFormat="1" applyBorder="1"/>
    <xf numFmtId="0" fontId="0" fillId="5" borderId="0" xfId="0" applyFill="1" applyBorder="1"/>
    <xf numFmtId="0" fontId="0" fillId="6" borderId="0" xfId="0" applyFill="1"/>
    <xf numFmtId="0" fontId="0" fillId="0" borderId="1" xfId="0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1" fillId="0" borderId="1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2" xfId="0" applyFont="1" applyBorder="1" applyAlignment="1"/>
    <xf numFmtId="0" fontId="0" fillId="0" borderId="4" xfId="0" applyBorder="1" applyAlignment="1">
      <alignment horizontal="center"/>
    </xf>
    <xf numFmtId="0" fontId="0" fillId="0" borderId="4" xfId="0" quotePrefix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23</xdr:row>
      <xdr:rowOff>130629</xdr:rowOff>
    </xdr:from>
    <xdr:to>
      <xdr:col>24</xdr:col>
      <xdr:colOff>25321</xdr:colOff>
      <xdr:row>31</xdr:row>
      <xdr:rowOff>65314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23514" y="4474029"/>
          <a:ext cx="5261350" cy="1415142"/>
        </a:xfrm>
        <a:prstGeom prst="rect">
          <a:avLst/>
        </a:prstGeom>
      </xdr:spPr>
    </xdr:pic>
    <xdr:clientData/>
  </xdr:twoCellAnchor>
  <xdr:twoCellAnchor editAs="oneCell">
    <xdr:from>
      <xdr:col>13</xdr:col>
      <xdr:colOff>43543</xdr:colOff>
      <xdr:row>32</xdr:row>
      <xdr:rowOff>108856</xdr:rowOff>
    </xdr:from>
    <xdr:to>
      <xdr:col>24</xdr:col>
      <xdr:colOff>56938</xdr:colOff>
      <xdr:row>41</xdr:row>
      <xdr:rowOff>21770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7057" y="6117770"/>
          <a:ext cx="5249424" cy="1578429"/>
        </a:xfrm>
        <a:prstGeom prst="rect">
          <a:avLst/>
        </a:prstGeom>
      </xdr:spPr>
    </xdr:pic>
    <xdr:clientData/>
  </xdr:twoCellAnchor>
  <xdr:twoCellAnchor editAs="oneCell">
    <xdr:from>
      <xdr:col>12</xdr:col>
      <xdr:colOff>870859</xdr:colOff>
      <xdr:row>6</xdr:row>
      <xdr:rowOff>21772</xdr:rowOff>
    </xdr:from>
    <xdr:to>
      <xdr:col>24</xdr:col>
      <xdr:colOff>76201</xdr:colOff>
      <xdr:row>14</xdr:row>
      <xdr:rowOff>16833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2630" y="1219201"/>
          <a:ext cx="5323114" cy="147551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24</xdr:col>
      <xdr:colOff>0</xdr:colOff>
      <xdr:row>50</xdr:row>
      <xdr:rowOff>12270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23514" y="7859486"/>
          <a:ext cx="5236029" cy="1492727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15</xdr:row>
      <xdr:rowOff>0</xdr:rowOff>
    </xdr:from>
    <xdr:to>
      <xdr:col>24</xdr:col>
      <xdr:colOff>32658</xdr:colOff>
      <xdr:row>23</xdr:row>
      <xdr:rowOff>48418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23515" y="2862943"/>
          <a:ext cx="5268686" cy="1528875"/>
        </a:xfrm>
        <a:prstGeom prst="rect">
          <a:avLst/>
        </a:prstGeom>
      </xdr:spPr>
    </xdr:pic>
    <xdr:clientData/>
  </xdr:twoCellAnchor>
  <xdr:twoCellAnchor editAs="oneCell">
    <xdr:from>
      <xdr:col>101</xdr:col>
      <xdr:colOff>1</xdr:colOff>
      <xdr:row>24</xdr:row>
      <xdr:rowOff>2</xdr:rowOff>
    </xdr:from>
    <xdr:to>
      <xdr:col>103</xdr:col>
      <xdr:colOff>552450</xdr:colOff>
      <xdr:row>52</xdr:row>
      <xdr:rowOff>16348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E4D7ED-D83F-4560-9815-C500C733B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327301" y="4502152"/>
          <a:ext cx="1771649" cy="51725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32</xdr:row>
      <xdr:rowOff>146050</xdr:rowOff>
    </xdr:from>
    <xdr:to>
      <xdr:col>16</xdr:col>
      <xdr:colOff>295275</xdr:colOff>
      <xdr:row>62</xdr:row>
      <xdr:rowOff>31750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4000000}"/>
            </a:ext>
            <a:ext uri="{147F2762-F138-4A5C-976F-8EAC2B608ADB}">
              <a16:predDERef xmlns:a16="http://schemas.microsoft.com/office/drawing/2014/main" pred="{DEB36BA1-4DF3-4C84-8C11-B0EDC283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597650"/>
          <a:ext cx="10236200" cy="5410200"/>
        </a:xfrm>
        <a:prstGeom prst="rect">
          <a:avLst/>
        </a:prstGeom>
      </xdr:spPr>
    </xdr:pic>
    <xdr:clientData/>
  </xdr:twoCellAnchor>
  <xdr:twoCellAnchor editAs="oneCell">
    <xdr:from>
      <xdr:col>22</xdr:col>
      <xdr:colOff>245745</xdr:colOff>
      <xdr:row>12</xdr:row>
      <xdr:rowOff>97155</xdr:rowOff>
    </xdr:from>
    <xdr:to>
      <xdr:col>36</xdr:col>
      <xdr:colOff>17145</xdr:colOff>
      <xdr:row>55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8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74495" y="2306955"/>
          <a:ext cx="8305800" cy="842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158751</xdr:rowOff>
    </xdr:from>
    <xdr:to>
      <xdr:col>16</xdr:col>
      <xdr:colOff>441960</xdr:colOff>
      <xdr:row>102</xdr:row>
      <xdr:rowOff>91866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319001"/>
          <a:ext cx="10487660" cy="711496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61</xdr:row>
      <xdr:rowOff>0</xdr:rowOff>
    </xdr:from>
    <xdr:to>
      <xdr:col>35</xdr:col>
      <xdr:colOff>68580</xdr:colOff>
      <xdr:row>99</xdr:row>
      <xdr:rowOff>50920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39550" y="11791950"/>
          <a:ext cx="10482580" cy="7048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16</xdr:col>
      <xdr:colOff>579120</xdr:colOff>
      <xdr:row>139</xdr:row>
      <xdr:rowOff>83320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973800"/>
          <a:ext cx="10624820" cy="726517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100</xdr:row>
      <xdr:rowOff>1</xdr:rowOff>
    </xdr:from>
    <xdr:to>
      <xdr:col>34</xdr:col>
      <xdr:colOff>556261</xdr:colOff>
      <xdr:row>139</xdr:row>
      <xdr:rowOff>135393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39551" y="18973801"/>
          <a:ext cx="10360660" cy="73172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13</xdr:col>
      <xdr:colOff>324287</xdr:colOff>
      <xdr:row>204</xdr:row>
      <xdr:rowOff>64071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7076400"/>
          <a:ext cx="8503087" cy="1111307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144</xdr:row>
      <xdr:rowOff>0</xdr:rowOff>
    </xdr:from>
    <xdr:to>
      <xdr:col>26</xdr:col>
      <xdr:colOff>590948</xdr:colOff>
      <xdr:row>201</xdr:row>
      <xdr:rowOff>83094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23400" y="27076400"/>
          <a:ext cx="7734698" cy="10579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298865</xdr:colOff>
      <xdr:row>22</xdr:row>
      <xdr:rowOff>171864</xdr:rowOff>
    </xdr:from>
    <xdr:to>
      <xdr:col>19</xdr:col>
      <xdr:colOff>120098</xdr:colOff>
      <xdr:row>64</xdr:row>
      <xdr:rowOff>70476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0169" y="4180647"/>
          <a:ext cx="4680364" cy="7551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298865</xdr:colOff>
      <xdr:row>22</xdr:row>
      <xdr:rowOff>171864</xdr:rowOff>
    </xdr:from>
    <xdr:to>
      <xdr:col>19</xdr:col>
      <xdr:colOff>120098</xdr:colOff>
      <xdr:row>64</xdr:row>
      <xdr:rowOff>70476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4465" y="4223164"/>
          <a:ext cx="4698033" cy="76329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403089</xdr:colOff>
      <xdr:row>21</xdr:row>
      <xdr:rowOff>115956</xdr:rowOff>
    </xdr:from>
    <xdr:to>
      <xdr:col>16</xdr:col>
      <xdr:colOff>549877</xdr:colOff>
      <xdr:row>58</xdr:row>
      <xdr:rowOff>80762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4393" y="3942521"/>
          <a:ext cx="3183744" cy="6706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583097</xdr:colOff>
      <xdr:row>21</xdr:row>
      <xdr:rowOff>172278</xdr:rowOff>
    </xdr:from>
    <xdr:to>
      <xdr:col>15</xdr:col>
      <xdr:colOff>240487</xdr:colOff>
      <xdr:row>48</xdr:row>
      <xdr:rowOff>4568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4714" y="4068417"/>
          <a:ext cx="2095790" cy="48416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</xdr:colOff>
      <xdr:row>22</xdr:row>
      <xdr:rowOff>1</xdr:rowOff>
    </xdr:from>
    <xdr:to>
      <xdr:col>14</xdr:col>
      <xdr:colOff>336826</xdr:colOff>
      <xdr:row>46</xdr:row>
      <xdr:rowOff>156894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EF6732-AC36-415D-8F37-7E6E834C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175" y="4008784"/>
          <a:ext cx="1551608" cy="45301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23</xdr:row>
      <xdr:rowOff>0</xdr:rowOff>
    </xdr:from>
    <xdr:to>
      <xdr:col>14</xdr:col>
      <xdr:colOff>248478</xdr:colOff>
      <xdr:row>38</xdr:row>
      <xdr:rowOff>117248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77B47D-BE57-4B8B-964E-C0409731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174" y="4191000"/>
          <a:ext cx="1463261" cy="28505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5" name="AutoShape 1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6" name="AutoShape 2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7" name="AutoShape 3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3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8" name="AutoShape 4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4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32</xdr:row>
      <xdr:rowOff>146050</xdr:rowOff>
    </xdr:from>
    <xdr:to>
      <xdr:col>16</xdr:col>
      <xdr:colOff>295275</xdr:colOff>
      <xdr:row>62</xdr:row>
      <xdr:rowOff>31750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4000000}"/>
            </a:ext>
            <a:ext uri="{147F2762-F138-4A5C-976F-8EAC2B608ADB}">
              <a16:predDERef xmlns:a16="http://schemas.microsoft.com/office/drawing/2014/main" pred="{DEB36BA1-4DF3-4C84-8C11-B0EDC283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597650"/>
          <a:ext cx="10236200" cy="5410200"/>
        </a:xfrm>
        <a:prstGeom prst="rect">
          <a:avLst/>
        </a:prstGeom>
      </xdr:spPr>
    </xdr:pic>
    <xdr:clientData/>
  </xdr:twoCellAnchor>
  <xdr:twoCellAnchor editAs="oneCell">
    <xdr:from>
      <xdr:col>22</xdr:col>
      <xdr:colOff>245745</xdr:colOff>
      <xdr:row>12</xdr:row>
      <xdr:rowOff>97155</xdr:rowOff>
    </xdr:from>
    <xdr:to>
      <xdr:col>36</xdr:col>
      <xdr:colOff>17145</xdr:colOff>
      <xdr:row>55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8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75405" y="2291715"/>
          <a:ext cx="8305800" cy="837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158751</xdr:rowOff>
    </xdr:from>
    <xdr:to>
      <xdr:col>16</xdr:col>
      <xdr:colOff>441960</xdr:colOff>
      <xdr:row>102</xdr:row>
      <xdr:rowOff>91866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319001"/>
          <a:ext cx="10487660" cy="711496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61</xdr:row>
      <xdr:rowOff>0</xdr:rowOff>
    </xdr:from>
    <xdr:to>
      <xdr:col>35</xdr:col>
      <xdr:colOff>68580</xdr:colOff>
      <xdr:row>99</xdr:row>
      <xdr:rowOff>50920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52860" y="11711940"/>
          <a:ext cx="10431780" cy="7000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16</xdr:col>
      <xdr:colOff>579120</xdr:colOff>
      <xdr:row>139</xdr:row>
      <xdr:rowOff>83320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844260"/>
          <a:ext cx="10469880" cy="721564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100</xdr:row>
      <xdr:rowOff>1</xdr:rowOff>
    </xdr:from>
    <xdr:to>
      <xdr:col>34</xdr:col>
      <xdr:colOff>556261</xdr:colOff>
      <xdr:row>139</xdr:row>
      <xdr:rowOff>135393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52861" y="18844261"/>
          <a:ext cx="10309860" cy="72677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ilti.com/content/hilti/W1/US/en/engineering/software/hilti-software/structural-engineering/profis-engineering-suite.html" TargetMode="External"/><Relationship Id="rId2" Type="http://schemas.openxmlformats.org/officeDocument/2006/relationships/hyperlink" Target="https://www.hilti.com/medias/sys_master/documents/h97/h6f/9485220511774/Technical-information-ASSET-DOC-LOC-3008312.pdf" TargetMode="External"/><Relationship Id="rId1" Type="http://schemas.openxmlformats.org/officeDocument/2006/relationships/hyperlink" Target="https://www.hilti.com/medias/sys_master/documents/hbf/9175927062558/Product_Technical_Guide_Excerpt_for_ACI_318_Chapter_17_Strength_Design_-_SD_LRFD_Technical_information_ASSET_DOC_LOC_5941017.pdf" TargetMode="External"/><Relationship Id="rId5" Type="http://schemas.openxmlformats.org/officeDocument/2006/relationships/drawing" Target="../drawings/drawing8.xml"/><Relationship Id="rId4" Type="http://schemas.openxmlformats.org/officeDocument/2006/relationships/hyperlink" Target="https://www.hilti.com/content/hilti/W1/US/en/engineering/technical-information/technical-guides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ilti.com/content/hilti/W1/US/en/engineering/software/hilti-software/structural-engineering/profis-engineering-suite.html" TargetMode="External"/><Relationship Id="rId2" Type="http://schemas.openxmlformats.org/officeDocument/2006/relationships/hyperlink" Target="https://www.hilti.com/medias/sys_master/documents/h97/h6f/9485220511774/Technical-information-ASSET-DOC-LOC-3008312.pdf" TargetMode="External"/><Relationship Id="rId1" Type="http://schemas.openxmlformats.org/officeDocument/2006/relationships/hyperlink" Target="https://www.hilti.com/medias/sys_master/documents/hbf/9175927062558/Product_Technical_Guide_Excerpt_for_ACI_318_Chapter_17_Strength_Design_-_SD_LRFD_Technical_information_ASSET_DOC_LOC_5941017.pdf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www.hilti.com/content/hilti/W1/US/en/engineering/technical-information/technical-guides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ilti.com/content/hilti/W1/US/en/engineering/software/hilti-software/structural-engineering/profis-engineering-suite.html" TargetMode="External"/><Relationship Id="rId2" Type="http://schemas.openxmlformats.org/officeDocument/2006/relationships/hyperlink" Target="https://www.hilti.com/medias/sys_master/documents/h97/h6f/9485220511774/Technical-information-ASSET-DOC-LOC-3008312.pdf" TargetMode="External"/><Relationship Id="rId1" Type="http://schemas.openxmlformats.org/officeDocument/2006/relationships/hyperlink" Target="https://www.hilti.com/medias/sys_master/documents/hbf/9175927062558/Product_Technical_Guide_Excerpt_for_ACI_318_Chapter_17_Strength_Design_-_SD_LRFD_Technical_information_ASSET_DOC_LOC_5941017.pdf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www.hilti.com/content/hilti/W1/US/en/engineering/technical-information/technical-guides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showGridLines="0" topLeftCell="A13" zoomScale="115" zoomScaleNormal="115" workbookViewId="0">
      <selection activeCell="L37" sqref="L37"/>
    </sheetView>
  </sheetViews>
  <sheetFormatPr defaultRowHeight="14.5" x14ac:dyDescent="0.35"/>
  <cols>
    <col min="1" max="1" width="10.54296875" customWidth="1"/>
    <col min="2" max="2" width="14.453125" customWidth="1"/>
    <col min="3" max="3" width="14.81640625" customWidth="1"/>
    <col min="5" max="5" width="8.6328125" customWidth="1"/>
    <col min="9" max="9" width="17.54296875" customWidth="1"/>
    <col min="10" max="10" width="19.36328125" customWidth="1"/>
    <col min="11" max="12" width="12.81640625" style="2" customWidth="1"/>
    <col min="13" max="13" width="5.81640625" customWidth="1"/>
  </cols>
  <sheetData>
    <row r="1" spans="1:14" x14ac:dyDescent="0.35">
      <c r="A1" s="54" t="s">
        <v>230</v>
      </c>
    </row>
    <row r="2" spans="1:14" x14ac:dyDescent="0.35">
      <c r="A2" t="s">
        <v>231</v>
      </c>
    </row>
    <row r="3" spans="1:14" x14ac:dyDescent="0.35">
      <c r="A3" t="s">
        <v>232</v>
      </c>
    </row>
    <row r="4" spans="1:14" x14ac:dyDescent="0.35">
      <c r="A4" t="s">
        <v>233</v>
      </c>
    </row>
    <row r="5" spans="1:14" x14ac:dyDescent="0.35">
      <c r="A5" t="s">
        <v>235</v>
      </c>
    </row>
    <row r="6" spans="1:14" x14ac:dyDescent="0.35">
      <c r="A6" t="s">
        <v>234</v>
      </c>
    </row>
    <row r="8" spans="1:14" ht="21" x14ac:dyDescent="0.5">
      <c r="A8" s="4" t="s">
        <v>260</v>
      </c>
    </row>
    <row r="9" spans="1:14" x14ac:dyDescent="0.35">
      <c r="B9" t="s">
        <v>236</v>
      </c>
      <c r="K9" s="3"/>
    </row>
    <row r="10" spans="1:14" x14ac:dyDescent="0.35">
      <c r="J10" t="s">
        <v>270</v>
      </c>
    </row>
    <row r="11" spans="1:14" x14ac:dyDescent="0.35">
      <c r="A11" t="s">
        <v>6</v>
      </c>
      <c r="B11" s="2" t="s">
        <v>237</v>
      </c>
      <c r="D11" s="99" t="s">
        <v>9</v>
      </c>
      <c r="E11" s="99"/>
      <c r="F11" s="99" t="s">
        <v>227</v>
      </c>
      <c r="G11" s="99"/>
    </row>
    <row r="12" spans="1:14" x14ac:dyDescent="0.35">
      <c r="B12" s="55" t="s">
        <v>7</v>
      </c>
      <c r="C12" s="56" t="s">
        <v>8</v>
      </c>
      <c r="D12" s="5" t="s">
        <v>189</v>
      </c>
      <c r="E12" s="5" t="s">
        <v>228</v>
      </c>
      <c r="F12" s="5" t="s">
        <v>189</v>
      </c>
      <c r="G12" s="5" t="s">
        <v>228</v>
      </c>
      <c r="K12" s="68" t="s">
        <v>8</v>
      </c>
      <c r="L12" s="68" t="s">
        <v>9</v>
      </c>
    </row>
    <row r="13" spans="1:14" x14ac:dyDescent="0.35">
      <c r="A13" s="5" t="s">
        <v>21</v>
      </c>
      <c r="B13" s="9">
        <f>'Ansys beam model LRFD cases'!I59</f>
        <v>0</v>
      </c>
      <c r="C13" s="9">
        <f>'Ansys beam model LRFD cases'!J59</f>
        <v>0</v>
      </c>
      <c r="D13" s="9">
        <v>0</v>
      </c>
      <c r="E13" s="9">
        <v>0</v>
      </c>
      <c r="F13" s="9">
        <f>'Ansys beam model LRFD cases'!K59</f>
        <v>0</v>
      </c>
      <c r="G13" s="9">
        <f>'Ansys beam model LRFD cases'!L59</f>
        <v>0</v>
      </c>
      <c r="J13" s="5" t="s">
        <v>261</v>
      </c>
      <c r="K13" s="9">
        <v>0</v>
      </c>
      <c r="L13" s="9">
        <v>0</v>
      </c>
      <c r="N13" s="1" t="s">
        <v>266</v>
      </c>
    </row>
    <row r="14" spans="1:14" x14ac:dyDescent="0.35">
      <c r="A14" s="5" t="s">
        <v>22</v>
      </c>
      <c r="B14" s="9">
        <f>-'Ansys beam model LRFD cases'!I61</f>
        <v>0</v>
      </c>
      <c r="C14" s="9">
        <f>-'Ansys beam model LRFD cases'!J61</f>
        <v>0</v>
      </c>
      <c r="D14" s="9">
        <v>-294.41160000000002</v>
      </c>
      <c r="E14" s="9">
        <v>-938.59499999999991</v>
      </c>
      <c r="F14" s="9">
        <f>-'Ansys beam model LRFD cases'!K61</f>
        <v>-294.41160000000002</v>
      </c>
      <c r="G14" s="9">
        <f>-'Ansys beam model LRFD cases'!L61</f>
        <v>-938.59499999999991</v>
      </c>
      <c r="J14" s="5" t="s">
        <v>262</v>
      </c>
      <c r="K14" s="9">
        <f>0.224809*MAX(B15,C15,B24,C24,B33,C33,B42,C42,B51,C51,B60,C60)</f>
        <v>245.721182798</v>
      </c>
      <c r="L14" s="9">
        <f>0.224809*MAX(D15,E15,D24,E24,D33,E33,D42,E42,D51,E51,D60,E60)</f>
        <v>602.87029529999995</v>
      </c>
      <c r="N14" s="1" t="s">
        <v>267</v>
      </c>
    </row>
    <row r="15" spans="1:14" x14ac:dyDescent="0.35">
      <c r="A15" s="5" t="s">
        <v>23</v>
      </c>
      <c r="B15" s="9">
        <f>'Ansys beam model LRFD cases'!I60</f>
        <v>1093.0219999999999</v>
      </c>
      <c r="C15" s="9">
        <f>'Ansys beam model LRFD cases'!J60</f>
        <v>1093.0219999999999</v>
      </c>
      <c r="D15" s="9">
        <v>841.17600000000004</v>
      </c>
      <c r="E15" s="9">
        <v>2681.7</v>
      </c>
      <c r="F15" s="9">
        <f>'Ansys beam model LRFD cases'!K60</f>
        <v>841.17600000000004</v>
      </c>
      <c r="G15" s="9">
        <f>'Ansys beam model LRFD cases'!L60</f>
        <v>2681.7</v>
      </c>
      <c r="J15" s="5" t="s">
        <v>263</v>
      </c>
      <c r="K15" s="9">
        <f>0.224809*B15/1.4</f>
        <v>175.51513057000003</v>
      </c>
      <c r="L15" s="9">
        <f>0.224809*E15/1.4</f>
        <v>430.62163950000001</v>
      </c>
    </row>
    <row r="16" spans="1:14" x14ac:dyDescent="0.35">
      <c r="A16" s="5" t="s">
        <v>25</v>
      </c>
      <c r="B16" s="9">
        <f>'Ansys beam model LRFD cases'!I62</f>
        <v>104.86420000000001</v>
      </c>
      <c r="C16" s="9">
        <f>'Ansys beam model LRFD cases'!J62</f>
        <v>104.86420000000001</v>
      </c>
      <c r="D16" s="9">
        <v>0</v>
      </c>
      <c r="E16" s="9">
        <v>0</v>
      </c>
      <c r="F16" s="9">
        <f>'Ansys beam model LRFD cases'!K62</f>
        <v>0</v>
      </c>
      <c r="G16" s="9">
        <f>'Ansys beam model LRFD cases'!L62</f>
        <v>0</v>
      </c>
      <c r="J16" s="5" t="s">
        <v>264</v>
      </c>
      <c r="K16" s="9">
        <f>0.224809*MAX(ABS(B22)/1.6,ABS(C22)/1.6,ABS(B31),ABS(C31),ABS(B40),ABS(C40),ABS(B49),ABS(C49))</f>
        <v>122.04880609999999</v>
      </c>
      <c r="L16" s="9">
        <f>0.224809*MAX(ABS(D22)/1.6,ABS(E22)/1.6,ABS(D31),ABS(E31),ABS(D40),ABS(E40),ABS(D49),ABS(E49))</f>
        <v>215.33554874000001</v>
      </c>
      <c r="N16" t="s">
        <v>269</v>
      </c>
    </row>
    <row r="17" spans="1:14" x14ac:dyDescent="0.35">
      <c r="A17" s="5" t="s">
        <v>26</v>
      </c>
      <c r="B17" s="9">
        <f>-'Ansys beam model LRFD cases'!I64</f>
        <v>0</v>
      </c>
      <c r="C17" s="9">
        <f>-'Ansys beam model LRFD cases'!J64</f>
        <v>0</v>
      </c>
      <c r="D17" s="9">
        <v>0</v>
      </c>
      <c r="E17" s="9">
        <v>0</v>
      </c>
      <c r="F17" s="9">
        <f>-'Ansys beam model LRFD cases'!K64</f>
        <v>0</v>
      </c>
      <c r="G17" s="9">
        <f>-'Ansys beam model LRFD cases'!L64</f>
        <v>0</v>
      </c>
      <c r="J17" s="5" t="s">
        <v>265</v>
      </c>
      <c r="K17" s="9">
        <f>0.224809*MAX(ABS(B23)/1.6,ABS(C23)/1.6,ABS(B32),ABS(C32),ABS(B41),ABS(C41),ABS(B50),ABS(C50))</f>
        <v>1699.50658202</v>
      </c>
      <c r="L17" s="9">
        <f>0.224809*MAX(ABS(D14)/1.4,ABS(E14)/1.4,ABS(D23)/1.6,ABS(E23)/1.6,ABS(D32),ABS(E32),ABS(D41),ABS(E41),ABS(D50),ABS(E50))</f>
        <v>192.76777692217499</v>
      </c>
      <c r="N17" t="s">
        <v>268</v>
      </c>
    </row>
    <row r="18" spans="1:14" x14ac:dyDescent="0.35">
      <c r="A18" s="5" t="s">
        <v>27</v>
      </c>
      <c r="B18" s="9">
        <f>'Ansys beam model LRFD cases'!I63</f>
        <v>0</v>
      </c>
      <c r="C18" s="9">
        <f>'Ansys beam model LRFD cases'!J63</f>
        <v>0</v>
      </c>
      <c r="D18" s="9">
        <v>0</v>
      </c>
      <c r="E18" s="9">
        <v>0</v>
      </c>
      <c r="F18" s="9">
        <f>'Ansys beam model LRFD cases'!K63</f>
        <v>0</v>
      </c>
      <c r="G18" s="9">
        <f>'Ansys beam model LRFD cases'!L63</f>
        <v>0</v>
      </c>
    </row>
    <row r="19" spans="1:14" x14ac:dyDescent="0.35">
      <c r="C19" s="2"/>
    </row>
    <row r="20" spans="1:14" x14ac:dyDescent="0.35">
      <c r="A20" t="s">
        <v>6</v>
      </c>
      <c r="B20" s="2" t="s">
        <v>238</v>
      </c>
      <c r="D20" s="99" t="s">
        <v>9</v>
      </c>
      <c r="E20" s="99"/>
      <c r="F20" s="99" t="s">
        <v>227</v>
      </c>
      <c r="G20" s="99"/>
    </row>
    <row r="21" spans="1:14" x14ac:dyDescent="0.35">
      <c r="B21" s="55" t="s">
        <v>7</v>
      </c>
      <c r="C21" s="56" t="s">
        <v>8</v>
      </c>
      <c r="D21" s="5" t="s">
        <v>189</v>
      </c>
      <c r="E21" s="5" t="s">
        <v>228</v>
      </c>
      <c r="F21" s="5" t="s">
        <v>189</v>
      </c>
      <c r="G21" s="5" t="s">
        <v>228</v>
      </c>
    </row>
    <row r="22" spans="1:14" x14ac:dyDescent="0.35">
      <c r="A22" s="5" t="s">
        <v>21</v>
      </c>
      <c r="B22" s="9">
        <f>'Ansys beam model LRFD cases'!I68</f>
        <v>-868.6400000000001</v>
      </c>
      <c r="C22" s="9">
        <f>'Ansys beam model LRFD cases'!J68</f>
        <v>0</v>
      </c>
      <c r="D22" s="9">
        <v>0</v>
      </c>
      <c r="E22" s="9">
        <v>0</v>
      </c>
      <c r="F22" s="9">
        <f>'Ansys beam model LRFD cases'!K68</f>
        <v>-2206.4</v>
      </c>
      <c r="G22" s="9">
        <f>'Ansys beam model LRFD cases'!L68</f>
        <v>3570.2400000000002</v>
      </c>
    </row>
    <row r="23" spans="1:14" x14ac:dyDescent="0.35">
      <c r="A23" s="5" t="s">
        <v>22</v>
      </c>
      <c r="B23" s="9">
        <f>-'Ansys beam model LRFD cases'!I70</f>
        <v>7827.2000000000007</v>
      </c>
      <c r="C23" s="9">
        <f>-'Ansys beam model LRFD cases'!J70</f>
        <v>0</v>
      </c>
      <c r="D23" s="9">
        <v>-252.3528</v>
      </c>
      <c r="E23" s="9">
        <v>-804.50999999999988</v>
      </c>
      <c r="F23" s="9">
        <f>-'Ansys beam model LRFD cases'!K70</f>
        <v>-823.83279999999991</v>
      </c>
      <c r="G23" s="9">
        <f>-'Ansys beam model LRFD cases'!L70</f>
        <v>-1576.75</v>
      </c>
    </row>
    <row r="24" spans="1:14" x14ac:dyDescent="0.35">
      <c r="A24" s="5" t="s">
        <v>23</v>
      </c>
      <c r="B24" s="9">
        <f>'Ansys beam model LRFD cases'!I69</f>
        <v>936.87599999999998</v>
      </c>
      <c r="C24" s="9">
        <f>'Ansys beam model LRFD cases'!J69</f>
        <v>936.87599999999998</v>
      </c>
      <c r="D24" s="9">
        <v>721.00800000000004</v>
      </c>
      <c r="E24" s="9">
        <v>2298.6</v>
      </c>
      <c r="F24" s="9">
        <f>'Ansys beam model LRFD cases'!K69</f>
        <v>721.00800000000004</v>
      </c>
      <c r="G24" s="9">
        <f>'Ansys beam model LRFD cases'!L69</f>
        <v>2298.6</v>
      </c>
    </row>
    <row r="25" spans="1:14" x14ac:dyDescent="0.35">
      <c r="A25" s="5" t="s">
        <v>25</v>
      </c>
      <c r="B25" s="9">
        <f>'Ansys beam model LRFD cases'!I71</f>
        <v>2595.4195999999997</v>
      </c>
      <c r="C25" s="9">
        <f>'Ansys beam model LRFD cases'!J71</f>
        <v>89.883600000000001</v>
      </c>
      <c r="D25" s="9">
        <v>0</v>
      </c>
      <c r="E25" s="9">
        <v>0</v>
      </c>
      <c r="F25" s="9">
        <f>'Ansys beam model LRFD cases'!K71</f>
        <v>0</v>
      </c>
      <c r="G25" s="9">
        <f>'Ansys beam model LRFD cases'!L71</f>
        <v>0</v>
      </c>
    </row>
    <row r="26" spans="1:14" x14ac:dyDescent="0.35">
      <c r="A26" s="5" t="s">
        <v>26</v>
      </c>
      <c r="B26" s="9">
        <f>-'Ansys beam model LRFD cases'!I73</f>
        <v>0</v>
      </c>
      <c r="C26" s="9">
        <f>-'Ansys beam model LRFD cases'!J73</f>
        <v>0</v>
      </c>
      <c r="D26" s="9">
        <v>0</v>
      </c>
      <c r="E26" s="9">
        <v>0</v>
      </c>
      <c r="F26" s="9">
        <f>-'Ansys beam model LRFD cases'!K73</f>
        <v>0</v>
      </c>
      <c r="G26" s="9">
        <f>-'Ansys beam model LRFD cases'!L73</f>
        <v>0</v>
      </c>
    </row>
    <row r="27" spans="1:14" x14ac:dyDescent="0.35">
      <c r="A27" s="5" t="s">
        <v>27</v>
      </c>
      <c r="B27" s="9">
        <f>'Ansys beam model LRFD cases'!I72</f>
        <v>2505.5360000000001</v>
      </c>
      <c r="C27" s="9">
        <f>'Ansys beam model LRFD cases'!J72</f>
        <v>0</v>
      </c>
      <c r="D27" s="9">
        <v>0</v>
      </c>
      <c r="E27" s="9">
        <v>0</v>
      </c>
      <c r="F27" s="9">
        <f>'Ansys beam model LRFD cases'!K72</f>
        <v>0</v>
      </c>
      <c r="G27" s="9">
        <f>'Ansys beam model LRFD cases'!L72</f>
        <v>0</v>
      </c>
    </row>
    <row r="29" spans="1:14" x14ac:dyDescent="0.35">
      <c r="A29" t="s">
        <v>6</v>
      </c>
      <c r="B29" s="2" t="s">
        <v>240</v>
      </c>
      <c r="D29" s="99" t="s">
        <v>9</v>
      </c>
      <c r="E29" s="99"/>
      <c r="F29" s="99" t="s">
        <v>227</v>
      </c>
      <c r="G29" s="99"/>
    </row>
    <row r="30" spans="1:14" x14ac:dyDescent="0.35">
      <c r="B30" s="55" t="s">
        <v>7</v>
      </c>
      <c r="C30" s="56" t="s">
        <v>8</v>
      </c>
      <c r="D30" s="5" t="s">
        <v>189</v>
      </c>
      <c r="E30" s="5" t="s">
        <v>228</v>
      </c>
      <c r="F30" s="5" t="s">
        <v>189</v>
      </c>
      <c r="G30" s="5" t="s">
        <v>228</v>
      </c>
    </row>
    <row r="31" spans="1:14" x14ac:dyDescent="0.35">
      <c r="A31" s="5" t="s">
        <v>21</v>
      </c>
      <c r="B31" s="9">
        <f>'Ansys beam model LRFD cases'!I77</f>
        <v>-152.49</v>
      </c>
      <c r="C31" s="9">
        <f>'Ansys beam model LRFD cases'!J77</f>
        <v>390.41</v>
      </c>
      <c r="D31" s="9">
        <v>300.45999999999998</v>
      </c>
      <c r="E31" s="9">
        <v>957.86</v>
      </c>
      <c r="F31" s="9">
        <f>'Ansys beam model LRFD cases'!K77</f>
        <v>-720.04</v>
      </c>
      <c r="G31" s="9">
        <f>'Ansys beam model LRFD cases'!L77</f>
        <v>2552.6400000000003</v>
      </c>
    </row>
    <row r="32" spans="1:14" x14ac:dyDescent="0.35">
      <c r="A32" s="5" t="s">
        <v>22</v>
      </c>
      <c r="B32" s="9">
        <f>-'Ansys beam model LRFD cases'!I79</f>
        <v>4892</v>
      </c>
      <c r="C32" s="9">
        <f>-'Ansys beam model LRFD cases'!J79</f>
        <v>0</v>
      </c>
      <c r="D32" s="9">
        <v>-268.966026</v>
      </c>
      <c r="E32" s="9">
        <v>-857.47357499999987</v>
      </c>
      <c r="F32" s="9">
        <f>-'Ansys beam model LRFD cases'!K79</f>
        <v>-626.14102600000001</v>
      </c>
      <c r="G32" s="9">
        <f>-'Ansys beam model LRFD cases'!L79</f>
        <v>-1340.1235749999998</v>
      </c>
    </row>
    <row r="33" spans="1:7" x14ac:dyDescent="0.35">
      <c r="A33" s="5" t="s">
        <v>23</v>
      </c>
      <c r="B33" s="9">
        <f>'Ansys beam model LRFD cases'!I78</f>
        <v>998.5536699999999</v>
      </c>
      <c r="C33" s="9">
        <f>'Ansys beam model LRFD cases'!J78</f>
        <v>998.5536699999999</v>
      </c>
      <c r="D33" s="9">
        <v>768.47435999999993</v>
      </c>
      <c r="E33" s="9">
        <v>2449.9244999999996</v>
      </c>
      <c r="F33" s="9">
        <f>'Ansys beam model LRFD cases'!K78</f>
        <v>768.47435999999993</v>
      </c>
      <c r="G33" s="9">
        <f>'Ansys beam model LRFD cases'!L78</f>
        <v>2449.9244999999996</v>
      </c>
    </row>
    <row r="34" spans="1:7" x14ac:dyDescent="0.35">
      <c r="A34" s="5" t="s">
        <v>25</v>
      </c>
      <c r="B34" s="9">
        <f>'Ansys beam model LRFD cases'!I80</f>
        <v>1661.760937</v>
      </c>
      <c r="C34" s="9">
        <f>'Ansys beam model LRFD cases'!J80</f>
        <v>95.800937000000005</v>
      </c>
      <c r="D34" s="9">
        <v>0</v>
      </c>
      <c r="E34" s="9">
        <v>0</v>
      </c>
      <c r="F34" s="9">
        <f>'Ansys beam model LRFD cases'!K80</f>
        <v>0</v>
      </c>
      <c r="G34" s="9">
        <f>'Ansys beam model LRFD cases'!L80</f>
        <v>0</v>
      </c>
    </row>
    <row r="35" spans="1:7" x14ac:dyDescent="0.35">
      <c r="A35" s="5" t="s">
        <v>26</v>
      </c>
      <c r="B35" s="9">
        <f>-'Ansys beam model LRFD cases'!I82</f>
        <v>0</v>
      </c>
      <c r="C35" s="9">
        <f>-'Ansys beam model LRFD cases'!J82</f>
        <v>0</v>
      </c>
      <c r="D35" s="9">
        <v>0</v>
      </c>
      <c r="E35" s="9">
        <v>0</v>
      </c>
      <c r="F35" s="9">
        <f>-'Ansys beam model LRFD cases'!K82</f>
        <v>0</v>
      </c>
      <c r="G35" s="9">
        <f>-'Ansys beam model LRFD cases'!L82</f>
        <v>0</v>
      </c>
    </row>
    <row r="36" spans="1:7" x14ac:dyDescent="0.35">
      <c r="A36" s="5" t="s">
        <v>27</v>
      </c>
      <c r="B36" s="9">
        <f>'Ansys beam model LRFD cases'!I81</f>
        <v>1528.5037999999997</v>
      </c>
      <c r="C36" s="9">
        <f>'Ansys beam model LRFD cases'!J81</f>
        <v>-37.456199999999995</v>
      </c>
      <c r="D36" s="9">
        <v>0</v>
      </c>
      <c r="E36" s="9">
        <v>0</v>
      </c>
      <c r="F36" s="9">
        <f>'Ansys beam model LRFD cases'!K81</f>
        <v>0</v>
      </c>
      <c r="G36" s="9">
        <f>'Ansys beam model LRFD cases'!L81</f>
        <v>0</v>
      </c>
    </row>
    <row r="37" spans="1:7" x14ac:dyDescent="0.35">
      <c r="A37" s="44"/>
      <c r="B37" s="44"/>
      <c r="C37" s="44"/>
      <c r="D37" s="44"/>
      <c r="E37" s="44"/>
      <c r="F37" s="44"/>
      <c r="G37" s="44"/>
    </row>
    <row r="38" spans="1:7" x14ac:dyDescent="0.35">
      <c r="A38" t="s">
        <v>6</v>
      </c>
      <c r="B38" s="2" t="s">
        <v>239</v>
      </c>
      <c r="D38" s="99" t="s">
        <v>9</v>
      </c>
      <c r="E38" s="99"/>
      <c r="F38" s="99" t="s">
        <v>227</v>
      </c>
      <c r="G38" s="99"/>
    </row>
    <row r="39" spans="1:7" x14ac:dyDescent="0.35">
      <c r="B39" s="55" t="s">
        <v>7</v>
      </c>
      <c r="C39" s="56" t="s">
        <v>8</v>
      </c>
      <c r="D39" s="5" t="s">
        <v>189</v>
      </c>
      <c r="E39" s="5" t="s">
        <v>228</v>
      </c>
      <c r="F39" s="5" t="s">
        <v>189</v>
      </c>
      <c r="G39" s="5" t="s">
        <v>228</v>
      </c>
    </row>
    <row r="40" spans="1:7" x14ac:dyDescent="0.35">
      <c r="A40" s="5" t="s">
        <v>21</v>
      </c>
      <c r="B40" s="9">
        <f>'Ansys beam model LRFD cases'!I86</f>
        <v>-542.9</v>
      </c>
      <c r="C40" s="9">
        <f>'Ansys beam model LRFD cases'!J86</f>
        <v>0</v>
      </c>
      <c r="D40" s="9">
        <v>0</v>
      </c>
      <c r="E40" s="9">
        <v>0</v>
      </c>
      <c r="F40" s="9">
        <f>'Ansys beam model LRFD cases'!K86</f>
        <v>-1379</v>
      </c>
      <c r="G40" s="9">
        <f>'Ansys beam model LRFD cases'!L86</f>
        <v>2231.4</v>
      </c>
    </row>
    <row r="41" spans="1:7" x14ac:dyDescent="0.35">
      <c r="A41" s="5" t="s">
        <v>22</v>
      </c>
      <c r="B41" s="9">
        <f>-'Ansys beam model LRFD cases'!I88</f>
        <v>7559.78</v>
      </c>
      <c r="C41" s="9">
        <f>-'Ansys beam model LRFD cases'!J88</f>
        <v>2667.78</v>
      </c>
      <c r="D41" s="9">
        <v>-268.966026</v>
      </c>
      <c r="E41" s="9">
        <v>-857.47357499999987</v>
      </c>
      <c r="F41" s="9">
        <f>-'Ansys beam model LRFD cases'!K88</f>
        <v>-626.14102600000001</v>
      </c>
      <c r="G41" s="9">
        <f>-'Ansys beam model LRFD cases'!L88</f>
        <v>-1340.1235749999998</v>
      </c>
    </row>
    <row r="42" spans="1:7" x14ac:dyDescent="0.35">
      <c r="A42" s="5" t="s">
        <v>23</v>
      </c>
      <c r="B42" s="9">
        <f>'Ansys beam model LRFD cases'!I87</f>
        <v>998.5536699999999</v>
      </c>
      <c r="C42" s="9">
        <f>'Ansys beam model LRFD cases'!J87</f>
        <v>998.5536699999999</v>
      </c>
      <c r="D42" s="9">
        <v>768.47435999999993</v>
      </c>
      <c r="E42" s="9">
        <v>2449.9244999999996</v>
      </c>
      <c r="F42" s="9">
        <f>'Ansys beam model LRFD cases'!K87</f>
        <v>768.47435999999993</v>
      </c>
      <c r="G42" s="9">
        <f>'Ansys beam model LRFD cases'!L87</f>
        <v>2449.9244999999996</v>
      </c>
    </row>
    <row r="43" spans="1:7" x14ac:dyDescent="0.35">
      <c r="A43" s="5" t="s">
        <v>25</v>
      </c>
      <c r="B43" s="9">
        <f>'Ansys beam model LRFD cases'!I89</f>
        <v>1661.760937</v>
      </c>
      <c r="C43" s="9">
        <f>'Ansys beam model LRFD cases'!J89</f>
        <v>95.800937000000005</v>
      </c>
      <c r="D43" s="9">
        <v>0</v>
      </c>
      <c r="E43" s="9">
        <v>0</v>
      </c>
      <c r="F43" s="9">
        <f>'Ansys beam model LRFD cases'!K89</f>
        <v>0</v>
      </c>
      <c r="G43" s="9">
        <f>'Ansys beam model LRFD cases'!L89</f>
        <v>0</v>
      </c>
    </row>
    <row r="44" spans="1:7" x14ac:dyDescent="0.35">
      <c r="A44" s="5" t="s">
        <v>26</v>
      </c>
      <c r="B44" s="9">
        <f>-'Ansys beam model LRFD cases'!I91</f>
        <v>0</v>
      </c>
      <c r="C44" s="9">
        <f>-'Ansys beam model LRFD cases'!J91</f>
        <v>0</v>
      </c>
      <c r="D44" s="9">
        <v>0</v>
      </c>
      <c r="E44" s="9">
        <v>0</v>
      </c>
      <c r="F44" s="9">
        <f>-'Ansys beam model LRFD cases'!K91</f>
        <v>0</v>
      </c>
      <c r="G44" s="9">
        <f>-'Ansys beam model LRFD cases'!L91</f>
        <v>0</v>
      </c>
    </row>
    <row r="45" spans="1:7" x14ac:dyDescent="0.35">
      <c r="A45" s="5" t="s">
        <v>27</v>
      </c>
      <c r="B45" s="9">
        <f>'Ansys beam model LRFD cases'!I90</f>
        <v>1565.96</v>
      </c>
      <c r="C45" s="9">
        <f>'Ansys beam model LRFD cases'!J90</f>
        <v>0</v>
      </c>
      <c r="D45" s="9">
        <v>0</v>
      </c>
      <c r="E45" s="9">
        <v>0</v>
      </c>
      <c r="F45" s="9">
        <f>'Ansys beam model LRFD cases'!K90</f>
        <v>0</v>
      </c>
      <c r="G45" s="9">
        <f>'Ansys beam model LRFD cases'!L90</f>
        <v>0</v>
      </c>
    </row>
    <row r="46" spans="1:7" x14ac:dyDescent="0.35">
      <c r="A46" s="44"/>
      <c r="B46" s="44"/>
      <c r="C46" s="44"/>
      <c r="D46" s="44"/>
      <c r="E46" s="44"/>
      <c r="F46" s="44"/>
      <c r="G46" s="44"/>
    </row>
    <row r="47" spans="1:7" x14ac:dyDescent="0.35">
      <c r="A47" t="s">
        <v>6</v>
      </c>
      <c r="B47" s="2" t="s">
        <v>242</v>
      </c>
      <c r="D47" s="99" t="s">
        <v>9</v>
      </c>
      <c r="E47" s="99"/>
      <c r="F47" s="99" t="s">
        <v>227</v>
      </c>
      <c r="G47" s="99"/>
    </row>
    <row r="48" spans="1:7" x14ac:dyDescent="0.35">
      <c r="B48" s="55" t="s">
        <v>7</v>
      </c>
      <c r="C48" s="56" t="s">
        <v>8</v>
      </c>
      <c r="D48" s="5" t="s">
        <v>189</v>
      </c>
      <c r="E48" s="5" t="s">
        <v>228</v>
      </c>
      <c r="F48" s="5" t="s">
        <v>189</v>
      </c>
      <c r="G48" s="5" t="s">
        <v>228</v>
      </c>
    </row>
    <row r="49" spans="1:7" x14ac:dyDescent="0.35">
      <c r="A49" s="5" t="s">
        <v>21</v>
      </c>
      <c r="B49" s="9">
        <f>'Ansys beam model LRFD cases'!I95</f>
        <v>390.41</v>
      </c>
      <c r="C49" s="9">
        <f>'Ansys beam model LRFD cases'!J95</f>
        <v>390.41</v>
      </c>
      <c r="D49" s="9">
        <v>300.45999999999998</v>
      </c>
      <c r="E49" s="9">
        <v>957.86</v>
      </c>
      <c r="F49" s="9">
        <f>'Ansys beam model LRFD cases'!K95</f>
        <v>300.45999999999998</v>
      </c>
      <c r="G49" s="9">
        <f>'Ansys beam model LRFD cases'!L95</f>
        <v>957.86</v>
      </c>
    </row>
    <row r="50" spans="1:7" x14ac:dyDescent="0.35">
      <c r="A50" s="5" t="s">
        <v>22</v>
      </c>
      <c r="B50" s="9">
        <f>-'Ansys beam model LRFD cases'!I97</f>
        <v>0</v>
      </c>
      <c r="C50" s="9">
        <f>-'Ansys beam model LRFD cases'!J97</f>
        <v>0</v>
      </c>
      <c r="D50" s="9">
        <v>-172.651374</v>
      </c>
      <c r="E50" s="9">
        <v>-550.41892499999994</v>
      </c>
      <c r="F50" s="9">
        <f>-'Ansys beam model LRFD cases'!K97</f>
        <v>-172.651374</v>
      </c>
      <c r="G50" s="9">
        <f>-'Ansys beam model LRFD cases'!L97</f>
        <v>-550.41892499999994</v>
      </c>
    </row>
    <row r="51" spans="1:7" x14ac:dyDescent="0.35">
      <c r="A51" s="5" t="s">
        <v>23</v>
      </c>
      <c r="B51" s="9">
        <f>'Ansys beam model LRFD cases'!I96</f>
        <v>640.97932999999989</v>
      </c>
      <c r="C51" s="9">
        <f>'Ansys beam model LRFD cases'!J96</f>
        <v>640.97932999999989</v>
      </c>
      <c r="D51" s="9">
        <v>493.28964000000002</v>
      </c>
      <c r="E51" s="9">
        <v>1572.6254999999999</v>
      </c>
      <c r="F51" s="9">
        <f>'Ansys beam model LRFD cases'!K96</f>
        <v>493.28964000000002</v>
      </c>
      <c r="G51" s="9">
        <f>'Ansys beam model LRFD cases'!L96</f>
        <v>1572.6254999999999</v>
      </c>
    </row>
    <row r="52" spans="1:7" x14ac:dyDescent="0.35">
      <c r="A52" s="5" t="s">
        <v>25</v>
      </c>
      <c r="B52" s="9">
        <f>'Ansys beam model LRFD cases'!I98</f>
        <v>61.495362999999998</v>
      </c>
      <c r="C52" s="9">
        <f>'Ansys beam model LRFD cases'!J98</f>
        <v>61.495362999999998</v>
      </c>
      <c r="D52" s="9">
        <v>0</v>
      </c>
      <c r="E52" s="9">
        <v>0</v>
      </c>
      <c r="F52" s="9">
        <f>'Ansys beam model LRFD cases'!K98</f>
        <v>0</v>
      </c>
      <c r="G52" s="9">
        <f>'Ansys beam model LRFD cases'!L98</f>
        <v>0</v>
      </c>
    </row>
    <row r="53" spans="1:7" x14ac:dyDescent="0.35">
      <c r="A53" s="5" t="s">
        <v>26</v>
      </c>
      <c r="B53" s="9">
        <f>-'Ansys beam model LRFD cases'!I100</f>
        <v>0</v>
      </c>
      <c r="C53" s="9">
        <f>-'Ansys beam model LRFD cases'!J100</f>
        <v>0</v>
      </c>
      <c r="D53" s="9">
        <v>0</v>
      </c>
      <c r="E53" s="9">
        <v>0</v>
      </c>
      <c r="F53" s="9">
        <f>-'Ansys beam model LRFD cases'!K100</f>
        <v>0</v>
      </c>
      <c r="G53" s="9">
        <f>-'Ansys beam model LRFD cases'!L100</f>
        <v>0</v>
      </c>
    </row>
    <row r="54" spans="1:7" x14ac:dyDescent="0.35">
      <c r="A54" s="5" t="s">
        <v>27</v>
      </c>
      <c r="B54" s="9">
        <f>'Ansys beam model LRFD cases'!I99</f>
        <v>-37.456199999999995</v>
      </c>
      <c r="C54" s="9">
        <f>'Ansys beam model LRFD cases'!J99</f>
        <v>-37.456199999999995</v>
      </c>
      <c r="D54" s="9">
        <v>0</v>
      </c>
      <c r="E54" s="9">
        <v>0</v>
      </c>
      <c r="F54" s="9">
        <f>'Ansys beam model LRFD cases'!K99</f>
        <v>0</v>
      </c>
      <c r="G54" s="9">
        <f>'Ansys beam model LRFD cases'!L99</f>
        <v>0</v>
      </c>
    </row>
    <row r="55" spans="1:7" x14ac:dyDescent="0.35">
      <c r="A55" s="44"/>
      <c r="B55" s="44"/>
      <c r="C55" s="44"/>
      <c r="D55" s="44"/>
      <c r="E55" s="44"/>
      <c r="F55" s="44"/>
      <c r="G55" s="44"/>
    </row>
    <row r="56" spans="1:7" x14ac:dyDescent="0.35">
      <c r="A56" t="s">
        <v>6</v>
      </c>
      <c r="B56" s="2" t="s">
        <v>241</v>
      </c>
      <c r="D56" s="99" t="s">
        <v>9</v>
      </c>
      <c r="E56" s="99"/>
      <c r="F56" s="99" t="s">
        <v>227</v>
      </c>
      <c r="G56" s="99"/>
    </row>
    <row r="57" spans="1:7" x14ac:dyDescent="0.35">
      <c r="B57" s="55" t="s">
        <v>7</v>
      </c>
      <c r="C57" s="56" t="s">
        <v>8</v>
      </c>
      <c r="D57" s="5" t="s">
        <v>189</v>
      </c>
      <c r="E57" s="5" t="s">
        <v>228</v>
      </c>
      <c r="F57" s="5" t="s">
        <v>189</v>
      </c>
      <c r="G57" s="5" t="s">
        <v>228</v>
      </c>
    </row>
    <row r="58" spans="1:7" x14ac:dyDescent="0.35">
      <c r="A58" s="5" t="s">
        <v>21</v>
      </c>
      <c r="B58" s="9">
        <f>'Ansys beam model LRFD cases'!I104</f>
        <v>0</v>
      </c>
      <c r="C58" s="9">
        <f>'Ansys beam model LRFD cases'!J104</f>
        <v>0</v>
      </c>
      <c r="D58" s="9">
        <v>0</v>
      </c>
      <c r="E58" s="9">
        <v>0</v>
      </c>
      <c r="F58" s="9">
        <f>'Ansys beam model LRFD cases'!K104</f>
        <v>0</v>
      </c>
      <c r="G58" s="9">
        <f>'Ansys beam model LRFD cases'!L104</f>
        <v>0</v>
      </c>
    </row>
    <row r="59" spans="1:7" x14ac:dyDescent="0.35">
      <c r="A59" s="5" t="s">
        <v>22</v>
      </c>
      <c r="B59" s="9">
        <f>-'Ansys beam model LRFD cases'!I106</f>
        <v>-2667.78</v>
      </c>
      <c r="C59" s="9">
        <f>-'Ansys beam model LRFD cases'!J106</f>
        <v>-2667.78</v>
      </c>
      <c r="D59" s="9">
        <v>-172.651374</v>
      </c>
      <c r="E59" s="9">
        <v>-550.41892499999994</v>
      </c>
      <c r="F59" s="9">
        <f>-'Ansys beam model LRFD cases'!K106</f>
        <v>-172.651374</v>
      </c>
      <c r="G59" s="9">
        <f>-'Ansys beam model LRFD cases'!L106</f>
        <v>-550.41892499999994</v>
      </c>
    </row>
    <row r="60" spans="1:7" x14ac:dyDescent="0.35">
      <c r="A60" s="5" t="s">
        <v>23</v>
      </c>
      <c r="B60" s="9">
        <f>'Ansys beam model LRFD cases'!I105</f>
        <v>640.97932999999989</v>
      </c>
      <c r="C60" s="9">
        <f>'Ansys beam model LRFD cases'!J105</f>
        <v>640.97932999999989</v>
      </c>
      <c r="D60" s="9">
        <v>493.28964000000002</v>
      </c>
      <c r="E60" s="9">
        <v>1572.6254999999999</v>
      </c>
      <c r="F60" s="9">
        <f>'Ansys beam model LRFD cases'!K105</f>
        <v>493.28964000000002</v>
      </c>
      <c r="G60" s="9">
        <f>'Ansys beam model LRFD cases'!L105</f>
        <v>1572.6254999999999</v>
      </c>
    </row>
    <row r="61" spans="1:7" x14ac:dyDescent="0.35">
      <c r="A61" s="5" t="s">
        <v>25</v>
      </c>
      <c r="B61" s="9">
        <f>'Ansys beam model LRFD cases'!I107</f>
        <v>61.495362999999998</v>
      </c>
      <c r="C61" s="9">
        <f>'Ansys beam model LRFD cases'!J107</f>
        <v>61.495362999999998</v>
      </c>
      <c r="D61" s="9">
        <v>0</v>
      </c>
      <c r="E61" s="9">
        <v>0</v>
      </c>
      <c r="F61" s="9">
        <f>'Ansys beam model LRFD cases'!K107</f>
        <v>0</v>
      </c>
      <c r="G61" s="9">
        <f>'Ansys beam model LRFD cases'!L107</f>
        <v>0</v>
      </c>
    </row>
    <row r="62" spans="1:7" x14ac:dyDescent="0.35">
      <c r="A62" s="5" t="s">
        <v>26</v>
      </c>
      <c r="B62" s="9">
        <f>-'Ansys beam model LRFD cases'!I109</f>
        <v>0</v>
      </c>
      <c r="C62" s="9">
        <f>-'Ansys beam model LRFD cases'!J109</f>
        <v>0</v>
      </c>
      <c r="D62" s="9">
        <v>0</v>
      </c>
      <c r="E62" s="9">
        <v>0</v>
      </c>
      <c r="F62" s="9">
        <f>-'Ansys beam model LRFD cases'!K109</f>
        <v>0</v>
      </c>
      <c r="G62" s="9">
        <f>-'Ansys beam model LRFD cases'!L109</f>
        <v>0</v>
      </c>
    </row>
    <row r="63" spans="1:7" x14ac:dyDescent="0.35">
      <c r="A63" s="5" t="s">
        <v>27</v>
      </c>
      <c r="B63" s="9">
        <f>'Ansys beam model LRFD cases'!I108</f>
        <v>0</v>
      </c>
      <c r="C63" s="9">
        <f>'Ansys beam model LRFD cases'!J108</f>
        <v>0</v>
      </c>
      <c r="D63" s="9">
        <v>0</v>
      </c>
      <c r="E63" s="9">
        <v>0</v>
      </c>
      <c r="F63" s="9">
        <f>'Ansys beam model LRFD cases'!K108</f>
        <v>0</v>
      </c>
      <c r="G63" s="9">
        <f>'Ansys beam model LRFD cases'!L108</f>
        <v>0</v>
      </c>
    </row>
    <row r="64" spans="1:7" x14ac:dyDescent="0.35">
      <c r="A64" s="44"/>
      <c r="B64" s="44"/>
      <c r="C64" s="44"/>
      <c r="D64" s="44"/>
      <c r="E64" s="44"/>
      <c r="F64" s="44"/>
      <c r="G64" s="44"/>
    </row>
    <row r="65" spans="1:7" x14ac:dyDescent="0.35">
      <c r="A65" s="44"/>
      <c r="B65" s="44"/>
      <c r="C65" s="44"/>
      <c r="D65" s="44"/>
      <c r="E65" s="44"/>
      <c r="F65" s="44"/>
      <c r="G65" s="44"/>
    </row>
    <row r="66" spans="1:7" x14ac:dyDescent="0.35">
      <c r="A66" s="44"/>
      <c r="B66" s="44"/>
      <c r="C66" s="44"/>
      <c r="D66" s="44"/>
      <c r="E66" s="44"/>
      <c r="F66" s="44"/>
      <c r="G66" s="44"/>
    </row>
    <row r="67" spans="1:7" x14ac:dyDescent="0.35">
      <c r="A67" s="44"/>
      <c r="B67" s="44"/>
      <c r="C67" s="44"/>
      <c r="D67" s="44"/>
      <c r="E67" s="44"/>
      <c r="F67" s="44"/>
      <c r="G67" s="44"/>
    </row>
    <row r="68" spans="1:7" x14ac:dyDescent="0.35">
      <c r="A68" s="44"/>
      <c r="B68" s="44"/>
      <c r="C68" s="44"/>
      <c r="D68" s="44"/>
      <c r="E68" s="44"/>
      <c r="F68" s="44"/>
      <c r="G68" s="44"/>
    </row>
  </sheetData>
  <mergeCells count="12">
    <mergeCell ref="D38:E38"/>
    <mergeCell ref="F38:G38"/>
    <mergeCell ref="D47:E47"/>
    <mergeCell ref="F47:G47"/>
    <mergeCell ref="D56:E56"/>
    <mergeCell ref="F56:G56"/>
    <mergeCell ref="D11:E11"/>
    <mergeCell ref="F11:G11"/>
    <mergeCell ref="D20:E20"/>
    <mergeCell ref="F20:G20"/>
    <mergeCell ref="D29:E29"/>
    <mergeCell ref="F29:G2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workbookViewId="0">
      <selection activeCell="B20" sqref="B20:B23"/>
    </sheetView>
  </sheetViews>
  <sheetFormatPr defaultRowHeight="14.5" x14ac:dyDescent="0.35"/>
  <cols>
    <col min="2" max="2" width="8" customWidth="1"/>
    <col min="3" max="3" width="10.6328125" customWidth="1"/>
    <col min="4" max="4" width="8.453125" customWidth="1"/>
    <col min="5" max="5" width="8.36328125" customWidth="1"/>
    <col min="6" max="6" width="7.1796875" customWidth="1"/>
    <col min="7" max="7" width="7.36328125" customWidth="1"/>
    <col min="8" max="8" width="5.90625" customWidth="1"/>
    <col min="9" max="9" width="5.453125" customWidth="1"/>
    <col min="10" max="10" width="7.08984375" customWidth="1"/>
    <col min="11" max="11" width="7.1796875" customWidth="1"/>
    <col min="12" max="12" width="5.54296875" customWidth="1"/>
    <col min="13" max="13" width="6.36328125" customWidth="1"/>
    <col min="14" max="14" width="7.54296875" customWidth="1"/>
    <col min="15" max="15" width="7.453125" customWidth="1"/>
    <col min="17" max="17" width="7.08984375" customWidth="1"/>
    <col min="18" max="18" width="9.1796875" customWidth="1"/>
    <col min="19" max="19" width="7.08984375" customWidth="1"/>
    <col min="20" max="20" width="7.36328125" customWidth="1"/>
    <col min="21" max="21" width="5.90625" customWidth="1"/>
    <col min="22" max="22" width="5.453125" customWidth="1"/>
  </cols>
  <sheetData>
    <row r="1" spans="1:22" x14ac:dyDescent="0.35">
      <c r="A1" s="14" t="s">
        <v>153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</row>
    <row r="2" spans="1:22" x14ac:dyDescent="0.35">
      <c r="A2" s="14"/>
      <c r="B2" s="15" t="s">
        <v>154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spans="1:22" x14ac:dyDescent="0.35">
      <c r="A3" s="14" t="s">
        <v>155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</row>
    <row r="5" spans="1:22" x14ac:dyDescent="0.35">
      <c r="A5" s="14" t="s">
        <v>156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</row>
    <row r="6" spans="1:22" x14ac:dyDescent="0.35">
      <c r="A6" s="14"/>
      <c r="B6" s="15" t="s">
        <v>157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</row>
    <row r="7" spans="1:22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22" x14ac:dyDescent="0.35">
      <c r="A8" s="14" t="s">
        <v>158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</row>
    <row r="9" spans="1:22" x14ac:dyDescent="0.35">
      <c r="A9" s="14" t="s">
        <v>159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</row>
    <row r="10" spans="1:22" x14ac:dyDescent="0.35">
      <c r="A10" s="14"/>
      <c r="B10" s="15" t="s">
        <v>160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</row>
    <row r="11" spans="1:22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</row>
    <row r="12" spans="1:22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</row>
    <row r="13" spans="1:22" x14ac:dyDescent="0.35">
      <c r="A13" s="14" t="s">
        <v>161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</row>
    <row r="14" spans="1:22" x14ac:dyDescent="0.35">
      <c r="A14" s="14"/>
      <c r="B14" s="15" t="s">
        <v>162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</row>
    <row r="15" spans="1:22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</row>
    <row r="16" spans="1:22" x14ac:dyDescent="0.35">
      <c r="A16" s="14"/>
      <c r="B16" s="14" t="s">
        <v>163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</row>
    <row r="17" spans="1:22" x14ac:dyDescent="0.35">
      <c r="A17" s="14"/>
      <c r="B17" s="14" t="s">
        <v>164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</row>
    <row r="18" spans="1:22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 t="s">
        <v>165</v>
      </c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</row>
    <row r="19" spans="1:22" x14ac:dyDescent="0.35">
      <c r="A19" s="14"/>
      <c r="B19" s="14"/>
      <c r="C19" s="14"/>
      <c r="D19" s="14"/>
      <c r="E19" s="14"/>
      <c r="F19" s="103" t="s">
        <v>166</v>
      </c>
      <c r="G19" s="104"/>
      <c r="H19" s="104"/>
      <c r="I19" s="105"/>
      <c r="J19" s="103" t="s">
        <v>167</v>
      </c>
      <c r="K19" s="104"/>
      <c r="L19" s="104"/>
      <c r="M19" s="105"/>
      <c r="N19" s="14"/>
      <c r="O19" s="14"/>
      <c r="P19" s="103" t="s">
        <v>168</v>
      </c>
      <c r="Q19" s="105"/>
      <c r="R19" s="16" t="s">
        <v>169</v>
      </c>
      <c r="S19" s="14"/>
      <c r="T19" s="14"/>
      <c r="U19" s="14"/>
      <c r="V19" s="14"/>
    </row>
    <row r="20" spans="1:22" ht="29" x14ac:dyDescent="0.35">
      <c r="A20" s="106"/>
      <c r="B20" s="17" t="s">
        <v>170</v>
      </c>
      <c r="C20" s="17" t="s">
        <v>171</v>
      </c>
      <c r="D20" s="17" t="s">
        <v>172</v>
      </c>
      <c r="E20" s="20" t="s">
        <v>173</v>
      </c>
      <c r="F20" s="22" t="s">
        <v>174</v>
      </c>
      <c r="G20" s="17" t="s">
        <v>174</v>
      </c>
      <c r="H20" s="17" t="s">
        <v>175</v>
      </c>
      <c r="I20" s="17" t="s">
        <v>175</v>
      </c>
      <c r="J20" s="17" t="s">
        <v>176</v>
      </c>
      <c r="K20" s="17" t="s">
        <v>176</v>
      </c>
      <c r="L20" s="17" t="s">
        <v>175</v>
      </c>
      <c r="M20" s="17" t="s">
        <v>175</v>
      </c>
      <c r="N20" s="25" t="s">
        <v>177</v>
      </c>
      <c r="O20" s="17" t="s">
        <v>177</v>
      </c>
      <c r="P20" s="23" t="s">
        <v>178</v>
      </c>
      <c r="Q20" s="18" t="s">
        <v>178</v>
      </c>
      <c r="R20" s="25" t="s">
        <v>173</v>
      </c>
      <c r="S20" s="62" t="s">
        <v>179</v>
      </c>
      <c r="T20" s="17" t="s">
        <v>179</v>
      </c>
      <c r="U20" s="65" t="s">
        <v>175</v>
      </c>
      <c r="V20" s="29" t="s">
        <v>175</v>
      </c>
    </row>
    <row r="21" spans="1:22" ht="16.25" customHeight="1" x14ac:dyDescent="0.35">
      <c r="A21" s="106"/>
      <c r="B21" s="18" t="s">
        <v>180</v>
      </c>
      <c r="C21" s="18" t="s">
        <v>181</v>
      </c>
      <c r="D21" s="18" t="s">
        <v>182</v>
      </c>
      <c r="E21" s="21" t="s">
        <v>183</v>
      </c>
      <c r="F21" s="23" t="s">
        <v>184</v>
      </c>
      <c r="G21" s="18" t="s">
        <v>185</v>
      </c>
      <c r="H21" s="18" t="s">
        <v>186</v>
      </c>
      <c r="I21" s="18" t="s">
        <v>186</v>
      </c>
      <c r="J21" s="18" t="s">
        <v>184</v>
      </c>
      <c r="K21" s="18" t="s">
        <v>185</v>
      </c>
      <c r="L21" s="18" t="s">
        <v>187</v>
      </c>
      <c r="M21" s="18" t="s">
        <v>187</v>
      </c>
      <c r="N21" s="26" t="s">
        <v>175</v>
      </c>
      <c r="O21" s="18" t="s">
        <v>175</v>
      </c>
      <c r="P21" s="27"/>
      <c r="Q21" s="28"/>
      <c r="R21" s="26" t="s">
        <v>188</v>
      </c>
      <c r="S21" s="63" t="s">
        <v>189</v>
      </c>
      <c r="T21" s="18" t="s">
        <v>189</v>
      </c>
      <c r="U21" s="66" t="s">
        <v>189</v>
      </c>
      <c r="V21" s="30" t="s">
        <v>189</v>
      </c>
    </row>
    <row r="22" spans="1:22" ht="29" x14ac:dyDescent="0.35">
      <c r="A22" s="106"/>
      <c r="B22" s="18" t="s">
        <v>190</v>
      </c>
      <c r="C22" s="18" t="s">
        <v>191</v>
      </c>
      <c r="D22" s="18" t="s">
        <v>192</v>
      </c>
      <c r="E22" s="21" t="s">
        <v>193</v>
      </c>
      <c r="F22" s="23"/>
      <c r="G22" s="18"/>
      <c r="H22" s="18" t="s">
        <v>184</v>
      </c>
      <c r="I22" s="18" t="s">
        <v>185</v>
      </c>
      <c r="J22" s="18"/>
      <c r="K22" s="18"/>
      <c r="L22" s="18" t="s">
        <v>184</v>
      </c>
      <c r="M22" s="18" t="s">
        <v>185</v>
      </c>
      <c r="N22" s="26" t="s">
        <v>194</v>
      </c>
      <c r="O22" s="18" t="s">
        <v>194</v>
      </c>
      <c r="P22" s="23" t="s">
        <v>195</v>
      </c>
      <c r="Q22" s="18" t="s">
        <v>196</v>
      </c>
      <c r="R22" s="26" t="s">
        <v>197</v>
      </c>
      <c r="S22" s="63" t="s">
        <v>198</v>
      </c>
      <c r="T22" s="18" t="s">
        <v>198</v>
      </c>
      <c r="U22" s="66" t="s">
        <v>198</v>
      </c>
      <c r="V22" s="30" t="s">
        <v>198</v>
      </c>
    </row>
    <row r="23" spans="1:22" ht="16.25" customHeight="1" x14ac:dyDescent="0.35">
      <c r="A23" s="106"/>
      <c r="B23" s="18"/>
      <c r="C23" s="18"/>
      <c r="D23" s="18"/>
      <c r="E23" s="21"/>
      <c r="F23" s="23"/>
      <c r="G23" s="18"/>
      <c r="H23" s="18"/>
      <c r="I23" s="18"/>
      <c r="J23" s="18"/>
      <c r="K23" s="18"/>
      <c r="L23" s="18"/>
      <c r="M23" s="18"/>
      <c r="N23" s="26" t="s">
        <v>184</v>
      </c>
      <c r="O23" s="18" t="s">
        <v>185</v>
      </c>
      <c r="P23" s="24" t="s">
        <v>200</v>
      </c>
      <c r="Q23" s="19" t="s">
        <v>201</v>
      </c>
      <c r="R23" s="26" t="s">
        <v>199</v>
      </c>
      <c r="S23" s="63" t="s">
        <v>184</v>
      </c>
      <c r="T23" s="18" t="s">
        <v>185</v>
      </c>
      <c r="U23" s="66" t="s">
        <v>184</v>
      </c>
      <c r="V23" s="30" t="s">
        <v>185</v>
      </c>
    </row>
    <row r="24" spans="1:22" x14ac:dyDescent="0.35">
      <c r="A24" s="14"/>
      <c r="B24" s="31">
        <v>0.375</v>
      </c>
      <c r="C24" s="31">
        <v>2.375</v>
      </c>
      <c r="D24" s="31">
        <v>0.5</v>
      </c>
      <c r="E24" s="32">
        <v>3.625</v>
      </c>
      <c r="F24" s="16">
        <v>5</v>
      </c>
      <c r="G24" s="31">
        <v>1120</v>
      </c>
      <c r="H24" s="31">
        <v>6.3</v>
      </c>
      <c r="I24" s="31">
        <v>1425</v>
      </c>
      <c r="J24" s="31">
        <v>32.299999999999997</v>
      </c>
      <c r="K24" s="31">
        <v>7270</v>
      </c>
      <c r="L24" s="31">
        <v>16.8</v>
      </c>
      <c r="M24" s="31">
        <v>3780</v>
      </c>
      <c r="N24" s="31">
        <v>11.8</v>
      </c>
      <c r="O24" s="33">
        <v>2645</v>
      </c>
      <c r="P24" s="31">
        <v>1</v>
      </c>
      <c r="Q24" s="31">
        <v>1</v>
      </c>
      <c r="R24" s="34">
        <v>0.84</v>
      </c>
      <c r="S24" s="64">
        <v>5</v>
      </c>
      <c r="T24" s="31">
        <v>1120</v>
      </c>
      <c r="U24" s="64">
        <v>5.3</v>
      </c>
      <c r="V24" s="33">
        <v>1197</v>
      </c>
    </row>
    <row r="25" spans="1:22" x14ac:dyDescent="0.35">
      <c r="A25" s="14"/>
      <c r="B25" s="31">
        <v>0.375</v>
      </c>
      <c r="C25" s="31">
        <v>3.375</v>
      </c>
      <c r="D25" s="31">
        <v>0.5</v>
      </c>
      <c r="E25" s="32">
        <v>4.625</v>
      </c>
      <c r="F25" s="16">
        <v>7.1</v>
      </c>
      <c r="G25" s="31">
        <v>1590</v>
      </c>
      <c r="H25" s="31">
        <v>18</v>
      </c>
      <c r="I25" s="31">
        <v>4055</v>
      </c>
      <c r="J25" s="31">
        <v>32.299999999999997</v>
      </c>
      <c r="K25" s="31">
        <v>7270</v>
      </c>
      <c r="L25" s="31">
        <v>16.8</v>
      </c>
      <c r="M25" s="31">
        <v>3780</v>
      </c>
      <c r="N25" s="31">
        <v>11.8</v>
      </c>
      <c r="O25" s="33">
        <v>2645</v>
      </c>
      <c r="P25" s="31">
        <v>1</v>
      </c>
      <c r="Q25" s="31">
        <v>1</v>
      </c>
      <c r="R25" s="34">
        <v>0.68</v>
      </c>
      <c r="S25" s="64">
        <v>7.1</v>
      </c>
      <c r="T25" s="31">
        <v>1590</v>
      </c>
      <c r="U25" s="64">
        <v>8</v>
      </c>
      <c r="V25" s="31">
        <v>1799</v>
      </c>
    </row>
    <row r="26" spans="1:22" x14ac:dyDescent="0.35">
      <c r="A26" s="14"/>
      <c r="B26" s="31">
        <v>0.5</v>
      </c>
      <c r="C26" s="31">
        <v>2.75</v>
      </c>
      <c r="D26" s="31">
        <v>0.625</v>
      </c>
      <c r="E26" s="32">
        <v>4</v>
      </c>
      <c r="F26" s="16">
        <v>7.8</v>
      </c>
      <c r="G26" s="31">
        <v>1760</v>
      </c>
      <c r="H26" s="31">
        <v>16.899999999999999</v>
      </c>
      <c r="I26" s="31">
        <v>3790</v>
      </c>
      <c r="J26" s="31">
        <v>59.2</v>
      </c>
      <c r="K26" s="31">
        <v>13305</v>
      </c>
      <c r="L26" s="31">
        <v>30.8</v>
      </c>
      <c r="M26" s="31">
        <v>6920</v>
      </c>
      <c r="N26" s="31">
        <v>21.6</v>
      </c>
      <c r="O26" s="31">
        <v>4845</v>
      </c>
      <c r="P26" s="31">
        <v>1</v>
      </c>
      <c r="Q26" s="31">
        <v>0.81</v>
      </c>
      <c r="R26" s="34">
        <v>0.66</v>
      </c>
      <c r="S26" s="64">
        <v>7.8</v>
      </c>
      <c r="T26" s="31">
        <v>1760</v>
      </c>
      <c r="U26" s="64">
        <v>9</v>
      </c>
      <c r="V26" s="31">
        <v>2026</v>
      </c>
    </row>
    <row r="27" spans="1:22" x14ac:dyDescent="0.35">
      <c r="A27" s="14" t="s">
        <v>202</v>
      </c>
      <c r="B27" s="40">
        <v>0.5</v>
      </c>
      <c r="C27" s="40">
        <v>4.5</v>
      </c>
      <c r="D27" s="40">
        <v>0.625</v>
      </c>
      <c r="E27" s="59">
        <v>5.75</v>
      </c>
      <c r="F27" s="60">
        <v>12.8</v>
      </c>
      <c r="G27" s="40">
        <v>2880</v>
      </c>
      <c r="H27" s="40">
        <v>27.6</v>
      </c>
      <c r="I27" s="40">
        <v>6200</v>
      </c>
      <c r="J27" s="40">
        <v>59.2</v>
      </c>
      <c r="K27" s="40">
        <v>13305</v>
      </c>
      <c r="L27" s="40">
        <v>30.8</v>
      </c>
      <c r="M27" s="40">
        <v>6920</v>
      </c>
      <c r="N27" s="40">
        <v>21.6</v>
      </c>
      <c r="O27" s="40">
        <v>4845</v>
      </c>
      <c r="P27" s="40">
        <v>0.92</v>
      </c>
      <c r="Q27" s="40">
        <v>0.73</v>
      </c>
      <c r="R27" s="61">
        <v>0.69</v>
      </c>
      <c r="S27" s="40">
        <v>11.8</v>
      </c>
      <c r="T27" s="40">
        <v>2650</v>
      </c>
      <c r="U27" s="40">
        <v>10.9</v>
      </c>
      <c r="V27" s="40">
        <v>2440</v>
      </c>
    </row>
    <row r="28" spans="1:22" x14ac:dyDescent="0.35">
      <c r="A28" s="14"/>
      <c r="B28" s="31">
        <v>0.625</v>
      </c>
      <c r="C28" s="31">
        <v>3.125</v>
      </c>
      <c r="D28" s="31">
        <v>0.75</v>
      </c>
      <c r="E28" s="32">
        <v>4.625</v>
      </c>
      <c r="F28" s="16">
        <v>7.9</v>
      </c>
      <c r="G28" s="31">
        <v>1785</v>
      </c>
      <c r="H28" s="31">
        <v>20.2</v>
      </c>
      <c r="I28" s="31">
        <v>4550</v>
      </c>
      <c r="J28" s="31">
        <v>94.3</v>
      </c>
      <c r="K28" s="31">
        <v>21190</v>
      </c>
      <c r="L28" s="31">
        <v>49</v>
      </c>
      <c r="M28" s="31">
        <v>11020</v>
      </c>
      <c r="N28" s="31">
        <v>34.299999999999997</v>
      </c>
      <c r="O28" s="31">
        <v>7715</v>
      </c>
      <c r="P28" s="31">
        <v>0.91</v>
      </c>
      <c r="Q28" s="31">
        <v>0.78</v>
      </c>
      <c r="R28" s="34">
        <v>0.69</v>
      </c>
      <c r="S28" s="64">
        <v>7.2</v>
      </c>
      <c r="T28" s="31">
        <v>1624</v>
      </c>
      <c r="U28" s="64">
        <v>10.9</v>
      </c>
      <c r="V28" s="31">
        <v>2449</v>
      </c>
    </row>
    <row r="29" spans="1:22" x14ac:dyDescent="0.35">
      <c r="A29" s="14"/>
      <c r="B29" s="31">
        <v>0.625</v>
      </c>
      <c r="C29" s="31">
        <v>5.625</v>
      </c>
      <c r="D29" s="31">
        <v>0.75</v>
      </c>
      <c r="E29" s="32">
        <v>7.125</v>
      </c>
      <c r="F29" s="16">
        <v>14.3</v>
      </c>
      <c r="G29" s="31">
        <v>3215</v>
      </c>
      <c r="H29" s="31">
        <v>36.4</v>
      </c>
      <c r="I29" s="31">
        <v>8190</v>
      </c>
      <c r="J29" s="31">
        <v>94.3</v>
      </c>
      <c r="K29" s="31">
        <v>21190</v>
      </c>
      <c r="L29" s="31">
        <v>49</v>
      </c>
      <c r="M29" s="31">
        <v>11020</v>
      </c>
      <c r="N29" s="31">
        <v>34.299999999999997</v>
      </c>
      <c r="O29" s="31">
        <v>7715</v>
      </c>
      <c r="P29" s="31">
        <v>0.83</v>
      </c>
      <c r="Q29" s="31">
        <v>0.7</v>
      </c>
      <c r="R29" s="34">
        <v>0.72</v>
      </c>
      <c r="S29" s="64">
        <v>11.9</v>
      </c>
      <c r="T29" s="31">
        <v>2668</v>
      </c>
      <c r="U29" s="64">
        <v>17.3</v>
      </c>
      <c r="V29" s="31">
        <v>3888</v>
      </c>
    </row>
    <row r="30" spans="1:22" x14ac:dyDescent="0.35">
      <c r="A30" s="14"/>
      <c r="B30" s="35">
        <v>0.75</v>
      </c>
      <c r="C30" s="35">
        <v>3.5</v>
      </c>
      <c r="D30" s="35">
        <v>0.875</v>
      </c>
      <c r="E30" s="36">
        <v>5.25</v>
      </c>
      <c r="F30" s="37">
        <v>10.199999999999999</v>
      </c>
      <c r="G30" s="35">
        <v>2295</v>
      </c>
      <c r="H30" s="35">
        <v>22</v>
      </c>
      <c r="I30" s="35">
        <v>4940</v>
      </c>
      <c r="J30" s="35">
        <v>139.5</v>
      </c>
      <c r="K30" s="35">
        <v>31360</v>
      </c>
      <c r="L30" s="35">
        <v>72.599999999999994</v>
      </c>
      <c r="M30" s="35">
        <v>16310</v>
      </c>
      <c r="N30" s="35">
        <v>50.8</v>
      </c>
      <c r="O30" s="35">
        <v>11415</v>
      </c>
      <c r="P30" s="35">
        <v>0.85</v>
      </c>
      <c r="Q30" s="35">
        <v>0.77</v>
      </c>
      <c r="R30" s="38">
        <v>0.73</v>
      </c>
      <c r="S30" s="67">
        <v>8.6999999999999993</v>
      </c>
      <c r="T30" s="35">
        <v>1951</v>
      </c>
      <c r="U30" s="67">
        <v>12.4</v>
      </c>
      <c r="V30" s="35">
        <v>2777</v>
      </c>
    </row>
    <row r="31" spans="1:22" x14ac:dyDescent="0.35">
      <c r="A31" s="14"/>
      <c r="B31" s="31">
        <v>0.75</v>
      </c>
      <c r="C31" s="31">
        <v>6.75</v>
      </c>
      <c r="D31" s="31">
        <v>0.875</v>
      </c>
      <c r="E31" s="32">
        <v>8.5</v>
      </c>
      <c r="F31" s="31">
        <v>19.7</v>
      </c>
      <c r="G31" s="39">
        <v>4420</v>
      </c>
      <c r="H31" s="31">
        <v>42.4</v>
      </c>
      <c r="I31" s="31">
        <v>9525</v>
      </c>
      <c r="J31" s="31">
        <v>139.5</v>
      </c>
      <c r="K31" s="31">
        <v>31360</v>
      </c>
      <c r="L31" s="31">
        <v>72.599999999999994</v>
      </c>
      <c r="M31" s="31">
        <v>16310</v>
      </c>
      <c r="N31" s="31">
        <v>50.8</v>
      </c>
      <c r="O31" s="31">
        <v>11415</v>
      </c>
      <c r="P31" s="31">
        <v>0.77</v>
      </c>
      <c r="Q31" s="31">
        <v>0.69</v>
      </c>
      <c r="R31" s="31">
        <v>0.77</v>
      </c>
      <c r="S31" s="64">
        <v>15.2</v>
      </c>
      <c r="T31" s="31">
        <v>3403</v>
      </c>
      <c r="U31" s="64">
        <v>22.5</v>
      </c>
      <c r="V31" s="31">
        <v>5061</v>
      </c>
    </row>
  </sheetData>
  <mergeCells count="4">
    <mergeCell ref="F19:I19"/>
    <mergeCell ref="J19:M19"/>
    <mergeCell ref="P19:Q19"/>
    <mergeCell ref="A20:A23"/>
  </mergeCells>
  <hyperlinks>
    <hyperlink ref="B2" r:id="rId1" display="https://www.hilti.com/medias/sys_master/documents/hbf/9175927062558/Product_Technical_Guide_Excerpt_for_ACI_318_Chapter_17_Strength_Design_-_SD_LRFD_Technical_information_ASSET_DOC_LOC_5941017.pdf"/>
    <hyperlink ref="B6" r:id="rId2" display="https://www.hilti.com/medias/sys_master/documents/h97/h6f/9485220511774/Technical-information-ASSET-DOC-LOC-3008312.pdf"/>
    <hyperlink ref="B10" r:id="rId3" display="https://www.hilti.com/content/hilti/W1/US/en/engineering/software/hilti-software/structural-engineering/profis-engineering-suite.html"/>
    <hyperlink ref="B14" r:id="rId4"/>
  </hyperlinks>
  <pageMargins left="0.7" right="0.7" top="0.75" bottom="0.75" header="0.3" footer="0.3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opLeftCell="A91" workbookViewId="0">
      <selection activeCell="B14" sqref="B14"/>
    </sheetView>
  </sheetViews>
  <sheetFormatPr defaultRowHeight="14.5" x14ac:dyDescent="0.35"/>
  <cols>
    <col min="3" max="3" width="10.90625" customWidth="1"/>
    <col min="6" max="17" width="8.90625" customWidth="1"/>
    <col min="18" max="18" width="13.90625" customWidth="1"/>
    <col min="19" max="22" width="8.90625" customWidth="1"/>
  </cols>
  <sheetData>
    <row r="1" spans="1:2" x14ac:dyDescent="0.35">
      <c r="A1" t="s">
        <v>153</v>
      </c>
    </row>
    <row r="2" spans="1:2" x14ac:dyDescent="0.35">
      <c r="B2" s="15" t="s">
        <v>154</v>
      </c>
    </row>
    <row r="3" spans="1:2" x14ac:dyDescent="0.35">
      <c r="A3" t="s">
        <v>155</v>
      </c>
    </row>
    <row r="5" spans="1:2" x14ac:dyDescent="0.35">
      <c r="A5" t="s">
        <v>156</v>
      </c>
    </row>
    <row r="6" spans="1:2" x14ac:dyDescent="0.35">
      <c r="B6" s="15" t="s">
        <v>157</v>
      </c>
    </row>
    <row r="8" spans="1:2" x14ac:dyDescent="0.35">
      <c r="A8" t="s">
        <v>158</v>
      </c>
    </row>
    <row r="9" spans="1:2" x14ac:dyDescent="0.35">
      <c r="A9" t="s">
        <v>159</v>
      </c>
    </row>
    <row r="10" spans="1:2" x14ac:dyDescent="0.35">
      <c r="B10" s="15" t="s">
        <v>160</v>
      </c>
    </row>
    <row r="13" spans="1:2" x14ac:dyDescent="0.35">
      <c r="A13" t="s">
        <v>161</v>
      </c>
    </row>
    <row r="14" spans="1:2" x14ac:dyDescent="0.35">
      <c r="B14" s="15" t="s">
        <v>162</v>
      </c>
    </row>
    <row r="16" spans="1:2" x14ac:dyDescent="0.35">
      <c r="B16" t="s">
        <v>163</v>
      </c>
    </row>
    <row r="17" spans="1:22" x14ac:dyDescent="0.35">
      <c r="B17" t="s">
        <v>164</v>
      </c>
    </row>
    <row r="18" spans="1:22" x14ac:dyDescent="0.35">
      <c r="J18" t="s">
        <v>165</v>
      </c>
    </row>
    <row r="19" spans="1:22" x14ac:dyDescent="0.35">
      <c r="F19" s="107" t="s">
        <v>166</v>
      </c>
      <c r="G19" s="107"/>
      <c r="H19" s="107"/>
      <c r="I19" s="107"/>
      <c r="J19" s="107" t="s">
        <v>167</v>
      </c>
      <c r="K19" s="107"/>
      <c r="L19" s="107"/>
      <c r="M19" s="107"/>
      <c r="O19" s="69"/>
      <c r="P19" s="108" t="s">
        <v>168</v>
      </c>
      <c r="Q19" s="108"/>
      <c r="R19" s="70" t="s">
        <v>169</v>
      </c>
    </row>
    <row r="20" spans="1:22" ht="58.5" customHeight="1" x14ac:dyDescent="0.35">
      <c r="B20" s="71" t="s">
        <v>271</v>
      </c>
      <c r="C20" s="71" t="s">
        <v>272</v>
      </c>
      <c r="D20" s="71" t="s">
        <v>273</v>
      </c>
      <c r="E20" s="72" t="s">
        <v>274</v>
      </c>
      <c r="F20" s="73" t="s">
        <v>275</v>
      </c>
      <c r="G20" s="71" t="s">
        <v>276</v>
      </c>
      <c r="H20" s="71" t="s">
        <v>277</v>
      </c>
      <c r="I20" s="71" t="s">
        <v>278</v>
      </c>
      <c r="J20" s="71" t="s">
        <v>279</v>
      </c>
      <c r="K20" s="71" t="s">
        <v>280</v>
      </c>
      <c r="L20" s="71" t="s">
        <v>281</v>
      </c>
      <c r="M20" s="71" t="s">
        <v>282</v>
      </c>
      <c r="N20" s="74" t="s">
        <v>283</v>
      </c>
      <c r="O20" s="71" t="s">
        <v>284</v>
      </c>
      <c r="P20" s="75" t="s">
        <v>285</v>
      </c>
      <c r="Q20" s="76" t="s">
        <v>286</v>
      </c>
      <c r="R20" s="74" t="s">
        <v>287</v>
      </c>
      <c r="S20" s="77" t="s">
        <v>288</v>
      </c>
      <c r="T20" s="77" t="s">
        <v>289</v>
      </c>
      <c r="U20" s="78" t="s">
        <v>290</v>
      </c>
      <c r="V20" s="79" t="s">
        <v>291</v>
      </c>
    </row>
    <row r="21" spans="1:22" x14ac:dyDescent="0.35">
      <c r="B21" s="80">
        <f>3/8</f>
        <v>0.375</v>
      </c>
      <c r="C21" s="81">
        <f>2+3/8</f>
        <v>2.375</v>
      </c>
      <c r="D21" s="81">
        <f>1/2</f>
        <v>0.5</v>
      </c>
      <c r="E21" s="82">
        <f>3+5/8</f>
        <v>3.625</v>
      </c>
      <c r="F21" s="83">
        <v>5</v>
      </c>
      <c r="G21" s="81">
        <v>1120</v>
      </c>
      <c r="H21" s="81">
        <v>6.3</v>
      </c>
      <c r="I21" s="81">
        <v>1425</v>
      </c>
      <c r="J21" s="81">
        <v>32.299999999999997</v>
      </c>
      <c r="K21" s="81">
        <v>7270</v>
      </c>
      <c r="L21" s="81">
        <v>16.8</v>
      </c>
      <c r="M21" s="81">
        <v>3780</v>
      </c>
      <c r="N21" s="81">
        <v>11.8</v>
      </c>
      <c r="O21" s="84">
        <v>2645</v>
      </c>
      <c r="P21" s="81">
        <v>1</v>
      </c>
      <c r="Q21" s="81">
        <v>1</v>
      </c>
      <c r="R21" s="85">
        <v>0.84</v>
      </c>
      <c r="S21" s="86">
        <f>MIN(F21,J21)*P21</f>
        <v>5</v>
      </c>
      <c r="T21" s="87">
        <f>MIN(G21,K21)*P21</f>
        <v>1120</v>
      </c>
      <c r="U21" s="86">
        <f>MIN(H21,L21,N21)*$Q21*$R21</f>
        <v>5.2919999999999998</v>
      </c>
      <c r="V21" s="88">
        <f>MIN(I21,M21,O21)*$Q21*$R21</f>
        <v>1197</v>
      </c>
    </row>
    <row r="22" spans="1:22" x14ac:dyDescent="0.35">
      <c r="B22" s="80">
        <f>3/8</f>
        <v>0.375</v>
      </c>
      <c r="C22" s="81">
        <f>3+3/8</f>
        <v>3.375</v>
      </c>
      <c r="D22" s="81">
        <v>0.5</v>
      </c>
      <c r="E22" s="82">
        <f>4+5/8</f>
        <v>4.625</v>
      </c>
      <c r="F22" s="83">
        <v>7.1</v>
      </c>
      <c r="G22" s="81">
        <v>1590</v>
      </c>
      <c r="H22" s="81">
        <v>18</v>
      </c>
      <c r="I22" s="81">
        <v>4055</v>
      </c>
      <c r="J22" s="81">
        <v>32.299999999999997</v>
      </c>
      <c r="K22" s="81">
        <v>7270</v>
      </c>
      <c r="L22" s="81">
        <v>16.8</v>
      </c>
      <c r="M22" s="81">
        <v>3780</v>
      </c>
      <c r="N22" s="81">
        <v>11.8</v>
      </c>
      <c r="O22" s="84">
        <v>2645</v>
      </c>
      <c r="P22" s="81">
        <v>1</v>
      </c>
      <c r="Q22" s="81">
        <v>1</v>
      </c>
      <c r="R22" s="85">
        <v>0.68</v>
      </c>
      <c r="S22" s="86">
        <f>MIN(F22,J22)*P22</f>
        <v>7.1</v>
      </c>
      <c r="T22" s="87">
        <f>MIN(G22,K22)*P22</f>
        <v>1590</v>
      </c>
      <c r="U22" s="86">
        <f>MIN(H22,L22,N22)*$Q22*$R22</f>
        <v>8.0240000000000009</v>
      </c>
      <c r="V22" s="87">
        <f>MIN(I22,M22,O22)*$Q22*$R22</f>
        <v>1798.6000000000001</v>
      </c>
    </row>
    <row r="23" spans="1:22" x14ac:dyDescent="0.35">
      <c r="B23" s="81">
        <f>1/2</f>
        <v>0.5</v>
      </c>
      <c r="C23" s="81">
        <f>2+3/4</f>
        <v>2.75</v>
      </c>
      <c r="D23" s="81">
        <f>5/8</f>
        <v>0.625</v>
      </c>
      <c r="E23" s="82">
        <f t="shared" ref="E23:E28" si="0">C23+2*D23</f>
        <v>4</v>
      </c>
      <c r="F23" s="83">
        <v>7.8</v>
      </c>
      <c r="G23" s="81">
        <v>1760</v>
      </c>
      <c r="H23" s="81">
        <v>16.899999999999999</v>
      </c>
      <c r="I23" s="81">
        <v>3790</v>
      </c>
      <c r="J23" s="81">
        <v>59.2</v>
      </c>
      <c r="K23" s="81">
        <v>13305</v>
      </c>
      <c r="L23" s="81">
        <v>30.8</v>
      </c>
      <c r="M23" s="81">
        <v>6920</v>
      </c>
      <c r="N23" s="81">
        <v>21.6</v>
      </c>
      <c r="O23" s="81">
        <v>4845</v>
      </c>
      <c r="P23" s="81">
        <v>1</v>
      </c>
      <c r="Q23" s="81">
        <v>0.81</v>
      </c>
      <c r="R23" s="85">
        <v>0.66</v>
      </c>
      <c r="S23" s="86">
        <f t="shared" ref="S23:S28" si="1">MIN(F23,J23)*P23</f>
        <v>7.8</v>
      </c>
      <c r="T23" s="87">
        <f t="shared" ref="T23:T28" si="2">MIN(G23,K23)*P23</f>
        <v>1760</v>
      </c>
      <c r="U23" s="86">
        <f t="shared" ref="U23:V28" si="3">MIN(H23,L23,N23)*$Q23*$R23</f>
        <v>9.0347400000000011</v>
      </c>
      <c r="V23" s="87">
        <f t="shared" si="3"/>
        <v>2026.1340000000002</v>
      </c>
    </row>
    <row r="24" spans="1:22" x14ac:dyDescent="0.35">
      <c r="A24" s="1" t="s">
        <v>202</v>
      </c>
      <c r="B24" s="81">
        <v>0.5</v>
      </c>
      <c r="C24" s="81">
        <v>4.5</v>
      </c>
      <c r="D24" s="81">
        <f>5/8</f>
        <v>0.625</v>
      </c>
      <c r="E24" s="82">
        <f t="shared" si="0"/>
        <v>5.75</v>
      </c>
      <c r="F24" s="83">
        <v>12.8</v>
      </c>
      <c r="G24" s="81">
        <v>2880</v>
      </c>
      <c r="H24" s="81">
        <v>27.6</v>
      </c>
      <c r="I24" s="81">
        <v>6200</v>
      </c>
      <c r="J24" s="81">
        <v>59.2</v>
      </c>
      <c r="K24" s="81">
        <v>13305</v>
      </c>
      <c r="L24" s="81">
        <v>30.8</v>
      </c>
      <c r="M24" s="81">
        <v>6920</v>
      </c>
      <c r="N24" s="81">
        <v>21.6</v>
      </c>
      <c r="O24" s="81">
        <v>4845</v>
      </c>
      <c r="P24" s="81">
        <v>0.92</v>
      </c>
      <c r="Q24" s="81">
        <v>0.73</v>
      </c>
      <c r="R24" s="85">
        <v>0.69</v>
      </c>
      <c r="S24" s="86">
        <f t="shared" si="1"/>
        <v>11.776000000000002</v>
      </c>
      <c r="T24" s="87">
        <f t="shared" si="2"/>
        <v>2649.6</v>
      </c>
      <c r="U24" s="86">
        <f t="shared" si="3"/>
        <v>10.87992</v>
      </c>
      <c r="V24" s="87">
        <f t="shared" si="3"/>
        <v>2440.4264999999996</v>
      </c>
    </row>
    <row r="25" spans="1:22" x14ac:dyDescent="0.35">
      <c r="B25" s="81">
        <f>5/8</f>
        <v>0.625</v>
      </c>
      <c r="C25" s="81">
        <f>3+1/8</f>
        <v>3.125</v>
      </c>
      <c r="D25" s="81">
        <f>3/4</f>
        <v>0.75</v>
      </c>
      <c r="E25" s="82">
        <f t="shared" si="0"/>
        <v>4.625</v>
      </c>
      <c r="F25" s="83">
        <v>7.9</v>
      </c>
      <c r="G25" s="81">
        <v>1785</v>
      </c>
      <c r="H25" s="81">
        <v>20.2</v>
      </c>
      <c r="I25" s="81">
        <v>4550</v>
      </c>
      <c r="J25" s="81">
        <v>94.3</v>
      </c>
      <c r="K25" s="81">
        <v>21190</v>
      </c>
      <c r="L25" s="81">
        <v>49</v>
      </c>
      <c r="M25" s="81">
        <v>11020</v>
      </c>
      <c r="N25" s="81">
        <v>34.299999999999997</v>
      </c>
      <c r="O25" s="81">
        <v>7715</v>
      </c>
      <c r="P25" s="81">
        <v>0.91</v>
      </c>
      <c r="Q25" s="81">
        <v>0.78</v>
      </c>
      <c r="R25" s="85">
        <v>0.69</v>
      </c>
      <c r="S25" s="86">
        <f t="shared" si="1"/>
        <v>7.1890000000000009</v>
      </c>
      <c r="T25" s="87">
        <f t="shared" si="2"/>
        <v>1624.3500000000001</v>
      </c>
      <c r="U25" s="86">
        <f t="shared" si="3"/>
        <v>10.871639999999999</v>
      </c>
      <c r="V25" s="87">
        <f t="shared" si="3"/>
        <v>2448.81</v>
      </c>
    </row>
    <row r="26" spans="1:22" x14ac:dyDescent="0.35">
      <c r="B26" s="81">
        <f>5/8</f>
        <v>0.625</v>
      </c>
      <c r="C26" s="81">
        <f>5+5/8</f>
        <v>5.625</v>
      </c>
      <c r="D26" s="81">
        <f>3/4</f>
        <v>0.75</v>
      </c>
      <c r="E26" s="82">
        <f>C26+2*D26</f>
        <v>7.125</v>
      </c>
      <c r="F26" s="83">
        <v>14.3</v>
      </c>
      <c r="G26" s="81">
        <v>3215</v>
      </c>
      <c r="H26" s="81">
        <v>36.4</v>
      </c>
      <c r="I26" s="81">
        <v>8190</v>
      </c>
      <c r="J26" s="81">
        <v>94.3</v>
      </c>
      <c r="K26" s="81">
        <v>21190</v>
      </c>
      <c r="L26" s="81">
        <v>49</v>
      </c>
      <c r="M26" s="81">
        <v>11020</v>
      </c>
      <c r="N26" s="81">
        <v>34.299999999999997</v>
      </c>
      <c r="O26" s="81">
        <v>7715</v>
      </c>
      <c r="P26" s="81">
        <v>0.83</v>
      </c>
      <c r="Q26" s="81">
        <v>0.7</v>
      </c>
      <c r="R26" s="85">
        <v>0.72</v>
      </c>
      <c r="S26" s="86">
        <f t="shared" si="1"/>
        <v>11.869</v>
      </c>
      <c r="T26" s="87">
        <f t="shared" si="2"/>
        <v>2668.45</v>
      </c>
      <c r="U26" s="86">
        <f t="shared" si="3"/>
        <v>17.287199999999999</v>
      </c>
      <c r="V26" s="87">
        <f t="shared" si="3"/>
        <v>3888.3599999999997</v>
      </c>
    </row>
    <row r="27" spans="1:22" x14ac:dyDescent="0.35">
      <c r="B27" s="89">
        <f>3/4</f>
        <v>0.75</v>
      </c>
      <c r="C27" s="89">
        <f>3+1/2</f>
        <v>3.5</v>
      </c>
      <c r="D27" s="89">
        <f>7/8</f>
        <v>0.875</v>
      </c>
      <c r="E27" s="90">
        <f t="shared" si="0"/>
        <v>5.25</v>
      </c>
      <c r="F27" s="91">
        <v>10.199999999999999</v>
      </c>
      <c r="G27" s="89">
        <v>2295</v>
      </c>
      <c r="H27" s="89">
        <v>22</v>
      </c>
      <c r="I27" s="89">
        <v>4940</v>
      </c>
      <c r="J27" s="89">
        <v>139.5</v>
      </c>
      <c r="K27" s="89">
        <v>31360</v>
      </c>
      <c r="L27" s="89">
        <v>72.599999999999994</v>
      </c>
      <c r="M27" s="89">
        <v>16310</v>
      </c>
      <c r="N27" s="89">
        <v>50.8</v>
      </c>
      <c r="O27" s="89">
        <v>11415</v>
      </c>
      <c r="P27" s="89">
        <v>0.85</v>
      </c>
      <c r="Q27" s="89">
        <v>0.77</v>
      </c>
      <c r="R27" s="92">
        <v>0.73</v>
      </c>
      <c r="S27" s="93">
        <f t="shared" si="1"/>
        <v>8.67</v>
      </c>
      <c r="T27" s="94">
        <f t="shared" si="2"/>
        <v>1950.75</v>
      </c>
      <c r="U27" s="93">
        <f t="shared" si="3"/>
        <v>12.366200000000001</v>
      </c>
      <c r="V27" s="94">
        <f t="shared" si="3"/>
        <v>2776.7739999999999</v>
      </c>
    </row>
    <row r="28" spans="1:22" x14ac:dyDescent="0.35">
      <c r="B28" s="95">
        <f>3/4</f>
        <v>0.75</v>
      </c>
      <c r="C28" s="95">
        <f>6+3/4</f>
        <v>6.75</v>
      </c>
      <c r="D28" s="81">
        <f>7/8</f>
        <v>0.875</v>
      </c>
      <c r="E28" s="82">
        <f t="shared" si="0"/>
        <v>8.5</v>
      </c>
      <c r="F28" s="95">
        <v>19.7</v>
      </c>
      <c r="G28" s="96">
        <v>4420</v>
      </c>
      <c r="H28" s="95">
        <v>42.4</v>
      </c>
      <c r="I28" s="95">
        <v>9525</v>
      </c>
      <c r="J28" s="81">
        <v>139.5</v>
      </c>
      <c r="K28" s="81">
        <v>31360</v>
      </c>
      <c r="L28" s="81">
        <v>72.599999999999994</v>
      </c>
      <c r="M28" s="81">
        <v>16310</v>
      </c>
      <c r="N28" s="81">
        <v>50.8</v>
      </c>
      <c r="O28" s="81">
        <v>11415</v>
      </c>
      <c r="P28" s="95">
        <v>0.77</v>
      </c>
      <c r="Q28" s="95">
        <v>0.69</v>
      </c>
      <c r="R28" s="95">
        <v>0.77</v>
      </c>
      <c r="S28" s="86">
        <f t="shared" si="1"/>
        <v>15.169</v>
      </c>
      <c r="T28" s="87">
        <f t="shared" si="2"/>
        <v>3403.4</v>
      </c>
      <c r="U28" s="86">
        <f t="shared" si="3"/>
        <v>22.527119999999996</v>
      </c>
      <c r="V28" s="87">
        <f t="shared" si="3"/>
        <v>5060.6324999999997</v>
      </c>
    </row>
    <row r="30" spans="1:22" x14ac:dyDescent="0.35">
      <c r="B30">
        <v>0.5</v>
      </c>
    </row>
  </sheetData>
  <mergeCells count="3">
    <mergeCell ref="F19:I19"/>
    <mergeCell ref="J19:M19"/>
    <mergeCell ref="P19:Q19"/>
  </mergeCells>
  <hyperlinks>
    <hyperlink ref="B2" r:id="rId1"/>
    <hyperlink ref="B6" r:id="rId2"/>
    <hyperlink ref="B10" r:id="rId3"/>
    <hyperlink ref="B14" r:id="rId4"/>
  </hyperlinks>
  <pageMargins left="0.7" right="0.7" top="0.75" bottom="0.75" header="0.3" footer="0.3"/>
  <pageSetup orientation="portrait" horizontalDpi="4294967295" verticalDpi="4294967295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3"/>
  <sheetViews>
    <sheetView tabSelected="1" topLeftCell="A7" workbookViewId="0">
      <selection activeCell="Q61" sqref="Q61"/>
    </sheetView>
  </sheetViews>
  <sheetFormatPr defaultRowHeight="14.5" x14ac:dyDescent="0.35"/>
  <cols>
    <col min="3" max="3" width="10.90625" customWidth="1"/>
    <col min="6" max="17" width="8.90625" customWidth="1"/>
    <col min="18" max="18" width="13.90625" customWidth="1"/>
    <col min="19" max="22" width="8.90625" customWidth="1"/>
  </cols>
  <sheetData>
    <row r="1" spans="1:12" x14ac:dyDescent="0.35">
      <c r="A1" t="s">
        <v>153</v>
      </c>
    </row>
    <row r="2" spans="1:12" x14ac:dyDescent="0.35">
      <c r="B2" s="15" t="s">
        <v>154</v>
      </c>
    </row>
    <row r="3" spans="1:12" x14ac:dyDescent="0.35">
      <c r="A3" t="s">
        <v>155</v>
      </c>
    </row>
    <row r="5" spans="1:12" x14ac:dyDescent="0.35">
      <c r="A5" t="s">
        <v>156</v>
      </c>
    </row>
    <row r="6" spans="1:12" x14ac:dyDescent="0.35">
      <c r="B6" s="15" t="s">
        <v>157</v>
      </c>
    </row>
    <row r="8" spans="1:12" x14ac:dyDescent="0.35">
      <c r="A8" t="s">
        <v>158</v>
      </c>
    </row>
    <row r="9" spans="1:12" x14ac:dyDescent="0.35">
      <c r="A9" t="s">
        <v>159</v>
      </c>
    </row>
    <row r="10" spans="1:12" x14ac:dyDescent="0.35">
      <c r="B10" s="15" t="s">
        <v>160</v>
      </c>
    </row>
    <row r="13" spans="1:12" x14ac:dyDescent="0.35">
      <c r="A13" t="s">
        <v>161</v>
      </c>
    </row>
    <row r="14" spans="1:12" x14ac:dyDescent="0.35">
      <c r="B14" s="15" t="s">
        <v>162</v>
      </c>
    </row>
    <row r="16" spans="1:12" x14ac:dyDescent="0.35">
      <c r="B16" t="s">
        <v>163</v>
      </c>
      <c r="L16" s="98" t="s">
        <v>296</v>
      </c>
    </row>
    <row r="17" spans="1:22" x14ac:dyDescent="0.35">
      <c r="B17" t="s">
        <v>164</v>
      </c>
    </row>
    <row r="18" spans="1:22" x14ac:dyDescent="0.35">
      <c r="J18" t="s">
        <v>165</v>
      </c>
    </row>
    <row r="19" spans="1:22" x14ac:dyDescent="0.35">
      <c r="F19" s="107" t="s">
        <v>166</v>
      </c>
      <c r="G19" s="107"/>
      <c r="H19" s="107"/>
      <c r="I19" s="107"/>
      <c r="J19" s="107" t="s">
        <v>167</v>
      </c>
      <c r="K19" s="107"/>
      <c r="L19" s="107"/>
      <c r="M19" s="107"/>
      <c r="O19" s="69"/>
      <c r="P19" s="108" t="s">
        <v>168</v>
      </c>
      <c r="Q19" s="108"/>
      <c r="R19" s="70" t="s">
        <v>169</v>
      </c>
    </row>
    <row r="20" spans="1:22" ht="58.5" customHeight="1" x14ac:dyDescent="0.35">
      <c r="B20" s="71" t="s">
        <v>271</v>
      </c>
      <c r="C20" s="71" t="s">
        <v>272</v>
      </c>
      <c r="D20" s="71" t="s">
        <v>273</v>
      </c>
      <c r="E20" s="72" t="s">
        <v>274</v>
      </c>
      <c r="F20" s="73" t="s">
        <v>275</v>
      </c>
      <c r="G20" s="71" t="s">
        <v>276</v>
      </c>
      <c r="H20" s="71" t="s">
        <v>277</v>
      </c>
      <c r="I20" s="71" t="s">
        <v>278</v>
      </c>
      <c r="J20" s="71" t="s">
        <v>279</v>
      </c>
      <c r="K20" s="71" t="s">
        <v>280</v>
      </c>
      <c r="L20" s="71" t="s">
        <v>281</v>
      </c>
      <c r="M20" s="71" t="s">
        <v>282</v>
      </c>
      <c r="N20" s="74" t="s">
        <v>283</v>
      </c>
      <c r="O20" s="71" t="s">
        <v>284</v>
      </c>
      <c r="P20" s="75" t="s">
        <v>285</v>
      </c>
      <c r="Q20" s="76" t="s">
        <v>286</v>
      </c>
      <c r="R20" s="74" t="s">
        <v>287</v>
      </c>
      <c r="S20" s="77" t="s">
        <v>288</v>
      </c>
      <c r="T20" s="77" t="s">
        <v>289</v>
      </c>
      <c r="U20" s="78" t="s">
        <v>290</v>
      </c>
      <c r="V20" s="79" t="s">
        <v>291</v>
      </c>
    </row>
    <row r="21" spans="1:22" x14ac:dyDescent="0.35">
      <c r="B21" s="80">
        <f>3/8</f>
        <v>0.375</v>
      </c>
      <c r="C21" s="81">
        <f>2+3/8</f>
        <v>2.375</v>
      </c>
      <c r="D21" s="81">
        <f>1/2</f>
        <v>0.5</v>
      </c>
      <c r="E21" s="82">
        <f>3+5/8</f>
        <v>3.625</v>
      </c>
      <c r="F21" s="83">
        <v>5</v>
      </c>
      <c r="G21" s="81">
        <v>1120</v>
      </c>
      <c r="H21" s="81">
        <v>6.3</v>
      </c>
      <c r="I21" s="81">
        <v>1425</v>
      </c>
      <c r="J21" s="81">
        <v>32.299999999999997</v>
      </c>
      <c r="K21" s="81">
        <v>7270</v>
      </c>
      <c r="L21" s="81">
        <v>16.8</v>
      </c>
      <c r="M21" s="81">
        <v>3780</v>
      </c>
      <c r="N21" s="81">
        <v>11.8</v>
      </c>
      <c r="O21" s="84">
        <v>2645</v>
      </c>
      <c r="P21" s="81">
        <v>1</v>
      </c>
      <c r="Q21" s="81">
        <v>1</v>
      </c>
      <c r="R21" s="85">
        <v>0.84</v>
      </c>
      <c r="S21" s="86">
        <f>MIN(F21,J21)*P21</f>
        <v>5</v>
      </c>
      <c r="T21" s="87">
        <f>MIN(G21,K21)*P21</f>
        <v>1120</v>
      </c>
      <c r="U21" s="86">
        <f>MIN(H21,L21,N21)*$Q21*$R21</f>
        <v>5.2919999999999998</v>
      </c>
      <c r="V21" s="88">
        <f>MIN(I21,M21,O21)*$Q21*$R21</f>
        <v>1197</v>
      </c>
    </row>
    <row r="22" spans="1:22" x14ac:dyDescent="0.35">
      <c r="B22" s="80">
        <f>3/8</f>
        <v>0.375</v>
      </c>
      <c r="C22" s="81">
        <f>3+3/8</f>
        <v>3.375</v>
      </c>
      <c r="D22" s="81">
        <v>0.5</v>
      </c>
      <c r="E22" s="82">
        <f>4+5/8</f>
        <v>4.625</v>
      </c>
      <c r="F22" s="83">
        <v>7.1</v>
      </c>
      <c r="G22" s="81">
        <v>1590</v>
      </c>
      <c r="H22" s="81">
        <v>18</v>
      </c>
      <c r="I22" s="81">
        <v>4055</v>
      </c>
      <c r="J22" s="81">
        <v>32.299999999999997</v>
      </c>
      <c r="K22" s="81">
        <v>7270</v>
      </c>
      <c r="L22" s="81">
        <v>16.8</v>
      </c>
      <c r="M22" s="81">
        <v>3780</v>
      </c>
      <c r="N22" s="81">
        <v>11.8</v>
      </c>
      <c r="O22" s="84">
        <v>2645</v>
      </c>
      <c r="P22" s="81">
        <v>1</v>
      </c>
      <c r="Q22" s="81">
        <v>1</v>
      </c>
      <c r="R22" s="85">
        <v>0.68</v>
      </c>
      <c r="S22" s="86">
        <f>MIN(F22,J22)*P22</f>
        <v>7.1</v>
      </c>
      <c r="T22" s="87">
        <f>MIN(G22,K22)*P22</f>
        <v>1590</v>
      </c>
      <c r="U22" s="86">
        <f>MIN(H22,L22,N22)*$Q22*$R22</f>
        <v>8.0240000000000009</v>
      </c>
      <c r="V22" s="87">
        <f>MIN(I22,M22,O22)*$Q22*$R22</f>
        <v>1798.6000000000001</v>
      </c>
    </row>
    <row r="23" spans="1:22" x14ac:dyDescent="0.35">
      <c r="B23" s="81">
        <f>1/2</f>
        <v>0.5</v>
      </c>
      <c r="C23" s="81">
        <f>2+3/4</f>
        <v>2.75</v>
      </c>
      <c r="D23" s="81">
        <f>5/8</f>
        <v>0.625</v>
      </c>
      <c r="E23" s="82">
        <f t="shared" ref="E23:E28" si="0">C23+2*D23</f>
        <v>4</v>
      </c>
      <c r="F23" s="83">
        <v>7.8</v>
      </c>
      <c r="G23" s="81">
        <v>1760</v>
      </c>
      <c r="H23" s="81">
        <v>16.899999999999999</v>
      </c>
      <c r="I23" s="81">
        <v>3790</v>
      </c>
      <c r="J23" s="81">
        <v>59.2</v>
      </c>
      <c r="K23" s="81">
        <v>13305</v>
      </c>
      <c r="L23" s="81">
        <v>30.8</v>
      </c>
      <c r="M23" s="81">
        <v>6920</v>
      </c>
      <c r="N23" s="81">
        <v>21.6</v>
      </c>
      <c r="O23" s="81">
        <v>4845</v>
      </c>
      <c r="P23" s="81">
        <v>1</v>
      </c>
      <c r="Q23" s="81">
        <v>0.81</v>
      </c>
      <c r="R23" s="85">
        <v>0.66</v>
      </c>
      <c r="S23" s="86">
        <f t="shared" ref="S23:S28" si="1">MIN(F23,J23)*P23</f>
        <v>7.8</v>
      </c>
      <c r="T23" s="87">
        <f t="shared" ref="T23:T28" si="2">MIN(G23,K23)*P23</f>
        <v>1760</v>
      </c>
      <c r="U23" s="86">
        <f t="shared" ref="U23:V28" si="3">MIN(H23,L23,N23)*$Q23*$R23</f>
        <v>9.0347400000000011</v>
      </c>
      <c r="V23" s="87">
        <f t="shared" si="3"/>
        <v>2026.1340000000002</v>
      </c>
    </row>
    <row r="24" spans="1:22" x14ac:dyDescent="0.35">
      <c r="A24" s="1" t="s">
        <v>202</v>
      </c>
      <c r="B24" s="81">
        <v>0.5</v>
      </c>
      <c r="C24" s="81">
        <v>4.5</v>
      </c>
      <c r="D24" s="81">
        <f>5/8</f>
        <v>0.625</v>
      </c>
      <c r="E24" s="82">
        <f t="shared" si="0"/>
        <v>5.75</v>
      </c>
      <c r="F24" s="83">
        <v>12.8</v>
      </c>
      <c r="G24" s="81">
        <v>2880</v>
      </c>
      <c r="H24" s="81">
        <v>27.6</v>
      </c>
      <c r="I24" s="81">
        <v>6200</v>
      </c>
      <c r="J24" s="81">
        <v>59.2</v>
      </c>
      <c r="K24" s="81">
        <v>13305</v>
      </c>
      <c r="L24" s="81">
        <v>30.8</v>
      </c>
      <c r="M24" s="81">
        <v>6920</v>
      </c>
      <c r="N24" s="81">
        <v>21.6</v>
      </c>
      <c r="O24" s="81">
        <v>4845</v>
      </c>
      <c r="P24" s="81">
        <v>0.92</v>
      </c>
      <c r="Q24" s="81">
        <v>0.73</v>
      </c>
      <c r="R24" s="85">
        <v>0.69</v>
      </c>
      <c r="S24" s="86">
        <f t="shared" si="1"/>
        <v>11.776000000000002</v>
      </c>
      <c r="T24" s="87">
        <f t="shared" si="2"/>
        <v>2649.6</v>
      </c>
      <c r="U24" s="86">
        <f t="shared" si="3"/>
        <v>10.87992</v>
      </c>
      <c r="V24" s="87">
        <f t="shared" si="3"/>
        <v>2440.4264999999996</v>
      </c>
    </row>
    <row r="25" spans="1:22" x14ac:dyDescent="0.35">
      <c r="B25" s="81">
        <f>5/8</f>
        <v>0.625</v>
      </c>
      <c r="C25" s="81">
        <f>3+1/8</f>
        <v>3.125</v>
      </c>
      <c r="D25" s="81">
        <f>3/4</f>
        <v>0.75</v>
      </c>
      <c r="E25" s="82">
        <f t="shared" si="0"/>
        <v>4.625</v>
      </c>
      <c r="F25" s="83">
        <v>7.9</v>
      </c>
      <c r="G25" s="81">
        <v>1785</v>
      </c>
      <c r="H25" s="81">
        <v>20.2</v>
      </c>
      <c r="I25" s="81">
        <v>4550</v>
      </c>
      <c r="J25" s="81">
        <v>94.3</v>
      </c>
      <c r="K25" s="81">
        <v>21190</v>
      </c>
      <c r="L25" s="81">
        <v>49</v>
      </c>
      <c r="M25" s="81">
        <v>11020</v>
      </c>
      <c r="N25" s="81">
        <v>34.299999999999997</v>
      </c>
      <c r="O25" s="81">
        <v>7715</v>
      </c>
      <c r="P25" s="81">
        <v>0.91</v>
      </c>
      <c r="Q25" s="81">
        <v>0.78</v>
      </c>
      <c r="R25" s="85">
        <v>0.69</v>
      </c>
      <c r="S25" s="86">
        <f t="shared" si="1"/>
        <v>7.1890000000000009</v>
      </c>
      <c r="T25" s="87">
        <f t="shared" si="2"/>
        <v>1624.3500000000001</v>
      </c>
      <c r="U25" s="86">
        <f t="shared" si="3"/>
        <v>10.871639999999999</v>
      </c>
      <c r="V25" s="87">
        <f t="shared" si="3"/>
        <v>2448.81</v>
      </c>
    </row>
    <row r="26" spans="1:22" x14ac:dyDescent="0.35">
      <c r="B26" s="81">
        <f>5/8</f>
        <v>0.625</v>
      </c>
      <c r="C26" s="81">
        <f>5+5/8</f>
        <v>5.625</v>
      </c>
      <c r="D26" s="81">
        <f>3/4</f>
        <v>0.75</v>
      </c>
      <c r="E26" s="82">
        <f>C26+2*D26</f>
        <v>7.125</v>
      </c>
      <c r="F26" s="83">
        <v>14.3</v>
      </c>
      <c r="G26" s="81">
        <v>3215</v>
      </c>
      <c r="H26" s="81">
        <v>36.4</v>
      </c>
      <c r="I26" s="81">
        <v>8190</v>
      </c>
      <c r="J26" s="81">
        <v>94.3</v>
      </c>
      <c r="K26" s="81">
        <v>21190</v>
      </c>
      <c r="L26" s="81">
        <v>49</v>
      </c>
      <c r="M26" s="81">
        <v>11020</v>
      </c>
      <c r="N26" s="81">
        <v>34.299999999999997</v>
      </c>
      <c r="O26" s="81">
        <v>7715</v>
      </c>
      <c r="P26" s="81">
        <v>0.83</v>
      </c>
      <c r="Q26" s="81">
        <v>0.7</v>
      </c>
      <c r="R26" s="85">
        <v>0.72</v>
      </c>
      <c r="S26" s="86">
        <f t="shared" si="1"/>
        <v>11.869</v>
      </c>
      <c r="T26" s="87">
        <f t="shared" si="2"/>
        <v>2668.45</v>
      </c>
      <c r="U26" s="86">
        <f t="shared" si="3"/>
        <v>17.287199999999999</v>
      </c>
      <c r="V26" s="87">
        <f t="shared" si="3"/>
        <v>3888.3599999999997</v>
      </c>
    </row>
    <row r="27" spans="1:22" x14ac:dyDescent="0.35">
      <c r="B27" s="89">
        <f>3/4</f>
        <v>0.75</v>
      </c>
      <c r="C27" s="89">
        <f>3+1/2</f>
        <v>3.5</v>
      </c>
      <c r="D27" s="89">
        <f>7/8</f>
        <v>0.875</v>
      </c>
      <c r="E27" s="90">
        <f t="shared" si="0"/>
        <v>5.25</v>
      </c>
      <c r="F27" s="91">
        <v>10.199999999999999</v>
      </c>
      <c r="G27" s="89">
        <v>2295</v>
      </c>
      <c r="H27" s="89">
        <v>22</v>
      </c>
      <c r="I27" s="89">
        <v>4940</v>
      </c>
      <c r="J27" s="89">
        <v>139.5</v>
      </c>
      <c r="K27" s="89">
        <v>31360</v>
      </c>
      <c r="L27" s="89">
        <v>72.599999999999994</v>
      </c>
      <c r="M27" s="89">
        <v>16310</v>
      </c>
      <c r="N27" s="89">
        <v>50.8</v>
      </c>
      <c r="O27" s="89">
        <v>11415</v>
      </c>
      <c r="P27" s="89">
        <v>0.85</v>
      </c>
      <c r="Q27" s="89">
        <v>0.77</v>
      </c>
      <c r="R27" s="92">
        <v>0.73</v>
      </c>
      <c r="S27" s="93">
        <f t="shared" si="1"/>
        <v>8.67</v>
      </c>
      <c r="T27" s="94">
        <f t="shared" si="2"/>
        <v>1950.75</v>
      </c>
      <c r="U27" s="93">
        <f t="shared" si="3"/>
        <v>12.366200000000001</v>
      </c>
      <c r="V27" s="94">
        <f t="shared" si="3"/>
        <v>2776.7739999999999</v>
      </c>
    </row>
    <row r="28" spans="1:22" x14ac:dyDescent="0.35">
      <c r="B28" s="95">
        <f>3/4</f>
        <v>0.75</v>
      </c>
      <c r="C28" s="95">
        <f>6+3/4</f>
        <v>6.75</v>
      </c>
      <c r="D28" s="81">
        <f>7/8</f>
        <v>0.875</v>
      </c>
      <c r="E28" s="82">
        <f t="shared" si="0"/>
        <v>8.5</v>
      </c>
      <c r="F28" s="95">
        <v>19.7</v>
      </c>
      <c r="G28" s="96">
        <v>4420</v>
      </c>
      <c r="H28" s="95">
        <v>42.4</v>
      </c>
      <c r="I28" s="95">
        <v>9525</v>
      </c>
      <c r="J28" s="81">
        <v>139.5</v>
      </c>
      <c r="K28" s="81">
        <v>31360</v>
      </c>
      <c r="L28" s="81">
        <v>72.599999999999994</v>
      </c>
      <c r="M28" s="81">
        <v>16310</v>
      </c>
      <c r="N28" s="81">
        <v>50.8</v>
      </c>
      <c r="O28" s="81">
        <v>11415</v>
      </c>
      <c r="P28" s="95">
        <v>0.77</v>
      </c>
      <c r="Q28" s="95">
        <v>0.69</v>
      </c>
      <c r="R28" s="95">
        <v>0.77</v>
      </c>
      <c r="S28" s="86">
        <f t="shared" si="1"/>
        <v>15.169</v>
      </c>
      <c r="T28" s="87">
        <f t="shared" si="2"/>
        <v>3403.4</v>
      </c>
      <c r="U28" s="86">
        <f t="shared" si="3"/>
        <v>22.527119999999996</v>
      </c>
      <c r="V28" s="87">
        <f t="shared" si="3"/>
        <v>5060.6324999999997</v>
      </c>
    </row>
    <row r="29" spans="1:22" x14ac:dyDescent="0.35">
      <c r="F29" s="98" t="s">
        <v>292</v>
      </c>
    </row>
    <row r="30" spans="1:22" x14ac:dyDescent="0.35">
      <c r="A30" s="98" t="s">
        <v>293</v>
      </c>
      <c r="B30">
        <v>0.5</v>
      </c>
      <c r="C30">
        <v>4.5</v>
      </c>
      <c r="D30">
        <v>0.75</v>
      </c>
      <c r="E30" s="97">
        <f>C30+2*D30</f>
        <v>6</v>
      </c>
      <c r="F30">
        <v>36.299999999999997</v>
      </c>
      <c r="G30">
        <v>8155</v>
      </c>
      <c r="H30">
        <v>78.2</v>
      </c>
      <c r="I30">
        <v>17570</v>
      </c>
      <c r="J30" s="81">
        <v>59.2</v>
      </c>
      <c r="K30" s="81">
        <v>13305</v>
      </c>
      <c r="L30" s="81">
        <v>30.8</v>
      </c>
      <c r="M30" s="81">
        <v>6920</v>
      </c>
      <c r="N30" s="81">
        <v>21.6</v>
      </c>
      <c r="O30" s="81">
        <v>4845</v>
      </c>
      <c r="P30" s="81">
        <v>0.85</v>
      </c>
      <c r="Q30" s="81">
        <v>0.73</v>
      </c>
      <c r="R30" s="85">
        <v>0.69</v>
      </c>
      <c r="S30" s="86">
        <f>MIN(F30,J30)*P30</f>
        <v>30.854999999999997</v>
      </c>
      <c r="T30" s="87">
        <f>MIN(G30,K30)*P30</f>
        <v>6931.75</v>
      </c>
      <c r="U30" s="86">
        <f t="shared" ref="U30:V32" si="4">MIN(H30,L30,N30)*$Q30*$R30</f>
        <v>10.87992</v>
      </c>
      <c r="V30" s="87">
        <f t="shared" si="4"/>
        <v>2440.4264999999996</v>
      </c>
    </row>
    <row r="31" spans="1:22" x14ac:dyDescent="0.35">
      <c r="A31" s="98" t="s">
        <v>294</v>
      </c>
      <c r="B31">
        <v>0.5</v>
      </c>
      <c r="C31">
        <v>4.5</v>
      </c>
      <c r="D31">
        <v>0.75</v>
      </c>
      <c r="E31" s="97">
        <f>C31+2*D31</f>
        <v>6</v>
      </c>
      <c r="F31">
        <v>25.7</v>
      </c>
      <c r="G31">
        <v>5780</v>
      </c>
      <c r="H31">
        <v>55.4</v>
      </c>
      <c r="I31">
        <v>12445</v>
      </c>
      <c r="J31" s="81">
        <v>59.2</v>
      </c>
      <c r="K31" s="81">
        <v>13305</v>
      </c>
      <c r="L31" s="81">
        <v>30.8</v>
      </c>
      <c r="M31" s="81">
        <v>6920</v>
      </c>
      <c r="N31" s="81">
        <v>21.6</v>
      </c>
      <c r="O31" s="81">
        <v>4845</v>
      </c>
      <c r="P31" s="81">
        <v>0.85</v>
      </c>
      <c r="Q31" s="81">
        <v>0.73</v>
      </c>
      <c r="R31" s="85">
        <v>0.69</v>
      </c>
      <c r="S31" s="86">
        <f>MIN(F31,J31)*P31</f>
        <v>21.844999999999999</v>
      </c>
      <c r="T31" s="87">
        <f>MIN(G31,K31)*P31</f>
        <v>4913</v>
      </c>
      <c r="U31" s="86">
        <f t="shared" si="4"/>
        <v>10.87992</v>
      </c>
      <c r="V31" s="87">
        <f t="shared" si="4"/>
        <v>2440.4264999999996</v>
      </c>
    </row>
    <row r="32" spans="1:22" x14ac:dyDescent="0.35">
      <c r="A32" s="98" t="s">
        <v>294</v>
      </c>
      <c r="B32">
        <v>0.5</v>
      </c>
      <c r="C32">
        <v>4.5</v>
      </c>
      <c r="D32">
        <v>0.75</v>
      </c>
      <c r="E32" s="97">
        <f>C32+2*D32</f>
        <v>6</v>
      </c>
      <c r="F32">
        <v>25.7</v>
      </c>
      <c r="G32">
        <v>5780</v>
      </c>
      <c r="H32">
        <v>55.4</v>
      </c>
      <c r="I32">
        <v>12445</v>
      </c>
      <c r="J32" s="81">
        <v>59.2</v>
      </c>
      <c r="K32" s="81">
        <v>13305</v>
      </c>
      <c r="L32" s="81">
        <v>30.8</v>
      </c>
      <c r="M32" s="81">
        <v>6920</v>
      </c>
      <c r="N32" s="81">
        <v>21.6</v>
      </c>
      <c r="O32" s="81">
        <v>4845</v>
      </c>
      <c r="P32" s="81">
        <v>0.57999999999999996</v>
      </c>
      <c r="Q32" s="81">
        <v>0.73</v>
      </c>
      <c r="R32" s="85">
        <v>0.69</v>
      </c>
      <c r="S32" s="86">
        <f>MIN(F32,J32)*P32</f>
        <v>14.905999999999999</v>
      </c>
      <c r="T32" s="87">
        <f>MIN(G32,K32)*P32</f>
        <v>3352.3999999999996</v>
      </c>
      <c r="U32" s="86">
        <f t="shared" si="4"/>
        <v>10.87992</v>
      </c>
      <c r="V32" s="87">
        <f t="shared" si="4"/>
        <v>2440.4264999999996</v>
      </c>
    </row>
    <row r="35" spans="19:19" x14ac:dyDescent="0.35">
      <c r="S35">
        <f>S31*0.65</f>
        <v>14.199249999999999</v>
      </c>
    </row>
    <row r="143" spans="2:2" x14ac:dyDescent="0.35">
      <c r="B143" s="98" t="s">
        <v>295</v>
      </c>
    </row>
  </sheetData>
  <mergeCells count="3">
    <mergeCell ref="F19:I19"/>
    <mergeCell ref="J19:M19"/>
    <mergeCell ref="P19:Q19"/>
  </mergeCells>
  <hyperlinks>
    <hyperlink ref="B2" r:id="rId1"/>
    <hyperlink ref="B6" r:id="rId2"/>
    <hyperlink ref="B10" r:id="rId3"/>
    <hyperlink ref="B14" r:id="rId4"/>
  </hyperlinks>
  <pageMargins left="0.7" right="0.7" top="0.75" bottom="0.75" header="0.3" footer="0.3"/>
  <pageSetup orientation="portrait" horizontalDpi="4294967295" verticalDpi="4294967295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23"/>
  <sheetViews>
    <sheetView topLeftCell="A97" zoomScaleNormal="100" workbookViewId="0">
      <selection activeCell="I61" sqref="I61"/>
    </sheetView>
  </sheetViews>
  <sheetFormatPr defaultRowHeight="14.5" x14ac:dyDescent="0.35"/>
  <cols>
    <col min="1" max="1" width="10.1796875" customWidth="1"/>
    <col min="9" max="9" width="11.81640625" customWidth="1"/>
    <col min="10" max="10" width="10.81640625" customWidth="1"/>
    <col min="13" max="13" width="12.81640625" customWidth="1"/>
    <col min="14" max="14" width="6.453125" customWidth="1"/>
    <col min="15" max="16" width="6.54296875" customWidth="1"/>
    <col min="17" max="17" width="5.81640625" customWidth="1"/>
    <col min="18" max="18" width="7" customWidth="1"/>
    <col min="19" max="19" width="6.81640625" customWidth="1"/>
    <col min="20" max="20" width="12.54296875" customWidth="1"/>
    <col min="21" max="21" width="6.81640625" style="2" customWidth="1"/>
    <col min="22" max="22" width="6.54296875" style="2" customWidth="1"/>
    <col min="23" max="24" width="5.81640625" style="2" customWidth="1"/>
    <col min="25" max="25" width="6.54296875" style="2" customWidth="1"/>
    <col min="26" max="27" width="5.81640625" style="2" customWidth="1"/>
    <col min="28" max="28" width="6.453125" style="2" customWidth="1"/>
    <col min="29" max="30" width="5.81640625" style="2" customWidth="1"/>
    <col min="31" max="31" width="6.453125" style="2" customWidth="1"/>
    <col min="32" max="32" width="5.81640625" style="2" customWidth="1"/>
    <col min="33" max="33" width="6.90625" style="2" customWidth="1"/>
    <col min="34" max="34" width="6.54296875" style="2" customWidth="1"/>
    <col min="35" max="36" width="5.81640625" style="2" customWidth="1"/>
    <col min="37" max="37" width="6.1796875" style="2" customWidth="1"/>
    <col min="38" max="39" width="5.81640625" style="2" customWidth="1"/>
    <col min="40" max="40" width="7.54296875" style="2" customWidth="1"/>
    <col min="41" max="42" width="5.81640625" style="2" customWidth="1"/>
    <col min="43" max="43" width="6.1796875" style="2" customWidth="1"/>
    <col min="44" max="44" width="5.81640625" style="2" customWidth="1"/>
    <col min="45" max="45" width="2.1796875" customWidth="1"/>
    <col min="46" max="48" width="7.6328125" customWidth="1"/>
    <col min="49" max="49" width="14" customWidth="1"/>
    <col min="50" max="61" width="7.6328125" style="2" customWidth="1"/>
    <col min="62" max="64" width="7.6328125" customWidth="1"/>
    <col min="65" max="65" width="7.08984375" customWidth="1"/>
    <col min="66" max="66" width="12.81640625" customWidth="1"/>
    <col min="67" max="95" width="7.6328125" customWidth="1"/>
    <col min="96" max="96" width="5.81640625" customWidth="1"/>
    <col min="100" max="100" width="14.90625" customWidth="1"/>
    <col min="113" max="113" width="4.81640625" customWidth="1"/>
  </cols>
  <sheetData>
    <row r="1" spans="1:53" x14ac:dyDescent="0.35">
      <c r="A1" t="s">
        <v>0</v>
      </c>
      <c r="B1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53" x14ac:dyDescent="0.35">
      <c r="A2" t="s">
        <v>2</v>
      </c>
      <c r="B2" t="s">
        <v>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53" x14ac:dyDescent="0.35">
      <c r="C3" s="2" t="s">
        <v>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53" x14ac:dyDescent="0.35">
      <c r="C4" s="2" t="s">
        <v>223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AW4" s="2" t="s">
        <v>214</v>
      </c>
    </row>
    <row r="5" spans="1:53" ht="21" x14ac:dyDescent="0.5">
      <c r="A5" s="4" t="s">
        <v>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AW5" s="2" t="s">
        <v>211</v>
      </c>
      <c r="AX5" s="2" t="s">
        <v>212</v>
      </c>
      <c r="AY5" s="2" t="s">
        <v>213</v>
      </c>
    </row>
    <row r="6" spans="1:53" x14ac:dyDescent="0.35"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AW6" s="51">
        <v>19.600000000000001</v>
      </c>
      <c r="AX6" s="51">
        <f t="shared" ref="AX6:AX15" si="0">AW6-AW7</f>
        <v>4.6000000000000014</v>
      </c>
      <c r="AY6" s="51">
        <f t="shared" ref="AY6:AY15" si="1">AX6/0.0254</f>
        <v>181.10236220472447</v>
      </c>
    </row>
    <row r="7" spans="1:53" x14ac:dyDescent="0.35">
      <c r="A7" t="s">
        <v>6</v>
      </c>
      <c r="C7" s="2" t="s">
        <v>245</v>
      </c>
      <c r="D7" s="2"/>
      <c r="E7" s="2"/>
      <c r="F7" s="2"/>
      <c r="G7" s="2"/>
      <c r="H7" s="2"/>
      <c r="I7" s="47" t="s">
        <v>7</v>
      </c>
      <c r="J7" s="47" t="s">
        <v>8</v>
      </c>
      <c r="K7" s="100" t="s">
        <v>9</v>
      </c>
      <c r="L7" s="100"/>
      <c r="M7" s="2"/>
      <c r="N7" s="2"/>
      <c r="O7" s="2"/>
      <c r="P7" s="2"/>
      <c r="Q7" s="2"/>
      <c r="R7" s="2"/>
      <c r="S7" s="2"/>
      <c r="AW7" s="51">
        <v>15</v>
      </c>
      <c r="AX7" s="51">
        <f t="shared" si="0"/>
        <v>1.5</v>
      </c>
      <c r="AY7" s="51">
        <f t="shared" si="1"/>
        <v>59.055118110236222</v>
      </c>
      <c r="AZ7" s="2" t="s">
        <v>16</v>
      </c>
      <c r="BA7" s="2" t="s">
        <v>210</v>
      </c>
    </row>
    <row r="8" spans="1:53" x14ac:dyDescent="0.35">
      <c r="A8" s="5" t="s">
        <v>10</v>
      </c>
      <c r="B8" s="5" t="s">
        <v>11</v>
      </c>
      <c r="C8" s="9" t="s">
        <v>12</v>
      </c>
      <c r="D8" s="9" t="s">
        <v>13</v>
      </c>
      <c r="E8" s="9" t="s">
        <v>14</v>
      </c>
      <c r="F8" s="9" t="s">
        <v>15</v>
      </c>
      <c r="G8" s="9" t="s">
        <v>16</v>
      </c>
      <c r="H8" s="9" t="s">
        <v>17</v>
      </c>
      <c r="I8" s="9" t="s">
        <v>18</v>
      </c>
      <c r="J8" s="9"/>
      <c r="K8" s="5" t="s">
        <v>19</v>
      </c>
      <c r="L8" s="5" t="s">
        <v>20</v>
      </c>
      <c r="M8" s="2"/>
      <c r="N8" s="2"/>
      <c r="O8" s="2"/>
      <c r="P8" s="2"/>
      <c r="Q8" s="2"/>
      <c r="R8" s="2"/>
      <c r="S8" s="2"/>
      <c r="AW8" s="51">
        <v>13.5</v>
      </c>
      <c r="AX8" s="51">
        <f t="shared" si="0"/>
        <v>0.40000000000000036</v>
      </c>
      <c r="AY8" s="51">
        <f t="shared" si="1"/>
        <v>15.748031496063007</v>
      </c>
    </row>
    <row r="9" spans="1:53" x14ac:dyDescent="0.35">
      <c r="A9" s="5" t="s">
        <v>21</v>
      </c>
      <c r="B9" s="5" t="s">
        <v>21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f t="shared" ref="I9:I14" si="2">C9+H9</f>
        <v>0</v>
      </c>
      <c r="J9" s="9">
        <f t="shared" ref="J9:J14" si="3">I9</f>
        <v>0</v>
      </c>
      <c r="K9" s="9">
        <f t="shared" ref="K9:K14" si="4">MIN(D9:G9)</f>
        <v>0</v>
      </c>
      <c r="L9" s="9">
        <f t="shared" ref="L9:L14" si="5">MAX(D9:G9)</f>
        <v>0</v>
      </c>
      <c r="M9" s="2"/>
      <c r="N9" s="2"/>
      <c r="O9" s="2"/>
      <c r="P9" s="2"/>
      <c r="Q9" s="2"/>
      <c r="R9" s="2"/>
      <c r="S9" s="2"/>
      <c r="AW9" s="51">
        <v>13.1</v>
      </c>
      <c r="AX9" s="51">
        <f t="shared" si="0"/>
        <v>3</v>
      </c>
      <c r="AY9" s="51">
        <f t="shared" si="1"/>
        <v>118.11023622047244</v>
      </c>
    </row>
    <row r="10" spans="1:53" x14ac:dyDescent="0.35">
      <c r="A10" s="5" t="s">
        <v>22</v>
      </c>
      <c r="B10" s="5" t="s">
        <v>23</v>
      </c>
      <c r="C10" s="9">
        <v>550.02</v>
      </c>
      <c r="D10" s="9">
        <v>642.4</v>
      </c>
      <c r="E10" s="9">
        <v>600.84</v>
      </c>
      <c r="F10" s="9">
        <v>1395.4</v>
      </c>
      <c r="G10" s="9">
        <v>1915.5</v>
      </c>
      <c r="H10" s="9">
        <v>230.71</v>
      </c>
      <c r="I10" s="9">
        <f t="shared" si="2"/>
        <v>780.73</v>
      </c>
      <c r="J10" s="9">
        <f t="shared" si="3"/>
        <v>780.73</v>
      </c>
      <c r="K10" s="9">
        <f t="shared" si="4"/>
        <v>600.84</v>
      </c>
      <c r="L10" s="9">
        <f t="shared" si="5"/>
        <v>1915.5</v>
      </c>
      <c r="M10" s="2"/>
      <c r="N10" s="2"/>
      <c r="O10" s="2"/>
      <c r="P10" s="2"/>
      <c r="Q10" s="2"/>
      <c r="R10" s="2"/>
      <c r="S10" s="2"/>
      <c r="AW10" s="51">
        <v>10.1</v>
      </c>
      <c r="AX10" s="51">
        <f t="shared" si="0"/>
        <v>3.09</v>
      </c>
      <c r="AY10" s="51">
        <f t="shared" si="1"/>
        <v>121.65354330708661</v>
      </c>
      <c r="AZ10" s="2" t="s">
        <v>15</v>
      </c>
      <c r="BA10" s="2" t="s">
        <v>209</v>
      </c>
    </row>
    <row r="11" spans="1:53" x14ac:dyDescent="0.35">
      <c r="A11" s="5" t="s">
        <v>23</v>
      </c>
      <c r="B11" s="43" t="s">
        <v>24</v>
      </c>
      <c r="C11" s="9">
        <v>0</v>
      </c>
      <c r="D11" s="9">
        <f>$K$53*D10</f>
        <v>224.83999999999997</v>
      </c>
      <c r="E11" s="9">
        <f>$K$53*E10</f>
        <v>210.29400000000001</v>
      </c>
      <c r="F11" s="9">
        <f>$K$53*F10</f>
        <v>488.39</v>
      </c>
      <c r="G11" s="9">
        <f>$K$53*G10</f>
        <v>670.42499999999995</v>
      </c>
      <c r="H11" s="9">
        <v>0</v>
      </c>
      <c r="I11" s="9">
        <f t="shared" si="2"/>
        <v>0</v>
      </c>
      <c r="J11" s="9">
        <f t="shared" si="3"/>
        <v>0</v>
      </c>
      <c r="K11" s="9">
        <f t="shared" si="4"/>
        <v>210.29400000000001</v>
      </c>
      <c r="L11" s="9">
        <f t="shared" si="5"/>
        <v>670.42499999999995</v>
      </c>
      <c r="M11" s="2"/>
      <c r="N11" s="2"/>
      <c r="O11" s="2"/>
      <c r="P11" s="2"/>
      <c r="Q11" s="2"/>
      <c r="R11" s="2"/>
      <c r="S11" s="2"/>
      <c r="AW11" s="51">
        <v>7.01</v>
      </c>
      <c r="AX11" s="51">
        <f t="shared" si="0"/>
        <v>1.5199999999999996</v>
      </c>
      <c r="AY11" s="51">
        <f t="shared" si="1"/>
        <v>59.842519685039356</v>
      </c>
      <c r="AZ11" s="2" t="s">
        <v>205</v>
      </c>
    </row>
    <row r="12" spans="1:53" x14ac:dyDescent="0.35">
      <c r="A12" s="5" t="s">
        <v>25</v>
      </c>
      <c r="B12" s="43" t="s">
        <v>25</v>
      </c>
      <c r="C12" s="9">
        <v>107.95</v>
      </c>
      <c r="D12" s="9">
        <v>0</v>
      </c>
      <c r="E12" s="9">
        <v>0</v>
      </c>
      <c r="F12" s="9">
        <v>0</v>
      </c>
      <c r="G12" s="9">
        <v>0</v>
      </c>
      <c r="H12" s="9">
        <v>-33.046999999999997</v>
      </c>
      <c r="I12" s="9">
        <f t="shared" si="2"/>
        <v>74.903000000000006</v>
      </c>
      <c r="J12" s="9">
        <f t="shared" si="3"/>
        <v>74.903000000000006</v>
      </c>
      <c r="K12" s="9">
        <f t="shared" si="4"/>
        <v>0</v>
      </c>
      <c r="L12" s="9">
        <f t="shared" si="5"/>
        <v>0</v>
      </c>
      <c r="M12" s="2"/>
      <c r="N12" s="2"/>
      <c r="O12" s="2"/>
      <c r="P12" s="2"/>
      <c r="Q12" s="2"/>
      <c r="R12" s="2"/>
      <c r="S12" s="2"/>
      <c r="AW12" s="51">
        <v>5.49</v>
      </c>
      <c r="AX12" s="51">
        <f t="shared" si="0"/>
        <v>3.5600000000000005</v>
      </c>
      <c r="AY12" s="51">
        <f t="shared" si="1"/>
        <v>140.15748031496065</v>
      </c>
      <c r="AZ12" s="2" t="s">
        <v>14</v>
      </c>
      <c r="BA12" s="2" t="s">
        <v>208</v>
      </c>
    </row>
    <row r="13" spans="1:53" x14ac:dyDescent="0.35">
      <c r="A13" s="5" t="s">
        <v>26</v>
      </c>
      <c r="B13" s="43" t="s">
        <v>27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f t="shared" si="2"/>
        <v>0</v>
      </c>
      <c r="J13" s="9">
        <f t="shared" si="3"/>
        <v>0</v>
      </c>
      <c r="K13" s="9">
        <f t="shared" si="4"/>
        <v>0</v>
      </c>
      <c r="L13" s="9">
        <f t="shared" si="5"/>
        <v>0</v>
      </c>
      <c r="M13" s="2"/>
      <c r="N13" s="2"/>
      <c r="O13" s="2"/>
      <c r="P13" s="2"/>
      <c r="Q13" s="2"/>
      <c r="R13" s="2"/>
      <c r="S13" s="2"/>
      <c r="AW13" s="51">
        <v>1.93</v>
      </c>
      <c r="AX13" s="51">
        <f t="shared" si="0"/>
        <v>1.016</v>
      </c>
      <c r="AY13" s="51">
        <f t="shared" si="1"/>
        <v>40</v>
      </c>
      <c r="AZ13" s="2" t="s">
        <v>13</v>
      </c>
      <c r="BA13" s="2" t="s">
        <v>207</v>
      </c>
    </row>
    <row r="14" spans="1:53" x14ac:dyDescent="0.35">
      <c r="A14" s="5" t="s">
        <v>27</v>
      </c>
      <c r="B14" s="43" t="s">
        <v>28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f t="shared" si="2"/>
        <v>0</v>
      </c>
      <c r="J14" s="9">
        <f t="shared" si="3"/>
        <v>0</v>
      </c>
      <c r="K14" s="9">
        <f t="shared" si="4"/>
        <v>0</v>
      </c>
      <c r="L14" s="9">
        <f t="shared" si="5"/>
        <v>0</v>
      </c>
      <c r="M14" s="2"/>
      <c r="N14" s="2"/>
      <c r="O14" s="2"/>
      <c r="P14" s="2"/>
      <c r="Q14" s="2"/>
      <c r="R14" s="2"/>
      <c r="S14" s="2"/>
      <c r="AW14" s="51">
        <v>0.91400000000000003</v>
      </c>
      <c r="AX14" s="51">
        <f t="shared" si="0"/>
        <v>0.50800000000000001</v>
      </c>
      <c r="AY14" s="51">
        <f t="shared" si="1"/>
        <v>20</v>
      </c>
      <c r="AZ14" s="2" t="s">
        <v>204</v>
      </c>
      <c r="BA14" s="2" t="s">
        <v>206</v>
      </c>
    </row>
    <row r="15" spans="1:53" x14ac:dyDescent="0.35">
      <c r="C15" s="2"/>
      <c r="D15" s="2"/>
      <c r="E15" s="2"/>
      <c r="F15" s="2"/>
      <c r="G15" s="2"/>
      <c r="H15" s="2"/>
      <c r="I15" s="2"/>
      <c r="J15" s="2"/>
      <c r="M15" s="2"/>
      <c r="N15" s="2"/>
      <c r="O15" s="2"/>
      <c r="P15" s="2"/>
      <c r="Q15" s="2"/>
      <c r="R15" s="2"/>
      <c r="S15" s="2"/>
      <c r="AW15" s="51">
        <v>0.40600000000000003</v>
      </c>
      <c r="AX15" s="51">
        <f t="shared" si="0"/>
        <v>0.20300000000000001</v>
      </c>
      <c r="AY15" s="51">
        <f t="shared" si="1"/>
        <v>7.9921259842519694</v>
      </c>
    </row>
    <row r="16" spans="1:53" x14ac:dyDescent="0.35">
      <c r="A16" t="s">
        <v>6</v>
      </c>
      <c r="C16" s="2" t="s">
        <v>29</v>
      </c>
      <c r="D16" s="2"/>
      <c r="E16" s="2"/>
      <c r="F16" s="2"/>
      <c r="G16" s="2"/>
      <c r="H16" s="2"/>
      <c r="I16" s="47" t="s">
        <v>7</v>
      </c>
      <c r="J16" s="47" t="s">
        <v>8</v>
      </c>
      <c r="K16" s="100" t="s">
        <v>9</v>
      </c>
      <c r="L16" s="100"/>
      <c r="M16" s="2"/>
      <c r="N16" s="2"/>
      <c r="O16" s="2"/>
      <c r="P16" s="2"/>
      <c r="Q16" s="2"/>
      <c r="R16" s="2"/>
      <c r="S16" s="2"/>
      <c r="AW16" s="51">
        <v>0.20300000000000001</v>
      </c>
      <c r="AX16" s="51">
        <f>AW16-AW17</f>
        <v>0.20300000000000001</v>
      </c>
      <c r="AY16" s="51">
        <f>AX16/0.0254</f>
        <v>7.9921259842519694</v>
      </c>
    </row>
    <row r="17" spans="1:50" x14ac:dyDescent="0.35">
      <c r="A17" s="5" t="s">
        <v>10</v>
      </c>
      <c r="B17" s="5" t="s">
        <v>11</v>
      </c>
      <c r="C17" s="9" t="s">
        <v>12</v>
      </c>
      <c r="D17" s="9" t="s">
        <v>13</v>
      </c>
      <c r="E17" s="9" t="s">
        <v>14</v>
      </c>
      <c r="F17" s="9" t="s">
        <v>15</v>
      </c>
      <c r="G17" s="9" t="s">
        <v>16</v>
      </c>
      <c r="H17" s="9" t="s">
        <v>17</v>
      </c>
      <c r="I17" s="9" t="s">
        <v>18</v>
      </c>
      <c r="J17" s="9"/>
      <c r="K17" s="5" t="s">
        <v>19</v>
      </c>
      <c r="L17" s="5" t="s">
        <v>20</v>
      </c>
      <c r="M17" s="2"/>
      <c r="N17" s="2"/>
      <c r="O17" s="2"/>
      <c r="P17" s="2"/>
      <c r="Q17" s="2"/>
      <c r="R17" s="2"/>
      <c r="S17" s="2"/>
      <c r="AW17" s="51">
        <v>0</v>
      </c>
      <c r="AX17" s="51"/>
    </row>
    <row r="18" spans="1:50" x14ac:dyDescent="0.35">
      <c r="A18" s="5" t="s">
        <v>21</v>
      </c>
      <c r="B18" s="5" t="s">
        <v>21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f t="shared" ref="I18:I23" si="6">C18+H18</f>
        <v>0</v>
      </c>
      <c r="J18" s="9">
        <v>0</v>
      </c>
      <c r="K18" s="9">
        <f t="shared" ref="K18:K23" si="7">MIN(D18:G18)</f>
        <v>0</v>
      </c>
      <c r="L18" s="9">
        <f t="shared" ref="L18:L23" si="8">MAX(D18:G18)</f>
        <v>0</v>
      </c>
      <c r="M18" s="2"/>
      <c r="N18" s="2"/>
      <c r="O18" s="2"/>
      <c r="P18" s="2"/>
      <c r="Q18" s="2"/>
      <c r="R18" s="2"/>
      <c r="S18" s="2"/>
      <c r="T18" s="51"/>
    </row>
    <row r="19" spans="1:50" x14ac:dyDescent="0.35">
      <c r="A19" s="5" t="s">
        <v>22</v>
      </c>
      <c r="B19" s="5" t="s">
        <v>23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f t="shared" si="6"/>
        <v>0</v>
      </c>
      <c r="J19" s="9">
        <v>0</v>
      </c>
      <c r="K19" s="9">
        <f t="shared" si="7"/>
        <v>0</v>
      </c>
      <c r="L19" s="9">
        <f t="shared" si="8"/>
        <v>0</v>
      </c>
      <c r="M19" s="2"/>
      <c r="N19" s="2"/>
      <c r="O19" s="2"/>
      <c r="P19" s="2"/>
      <c r="Q19" s="2"/>
      <c r="R19" s="2"/>
      <c r="S19" s="2"/>
      <c r="T19" s="51"/>
    </row>
    <row r="20" spans="1:50" x14ac:dyDescent="0.35">
      <c r="A20" s="5" t="s">
        <v>23</v>
      </c>
      <c r="B20" s="43" t="s">
        <v>24</v>
      </c>
      <c r="C20" s="9">
        <v>-4892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f t="shared" si="6"/>
        <v>-4892</v>
      </c>
      <c r="J20" s="9">
        <v>0</v>
      </c>
      <c r="K20" s="9">
        <f t="shared" si="7"/>
        <v>0</v>
      </c>
      <c r="L20" s="9">
        <f t="shared" si="8"/>
        <v>0</v>
      </c>
      <c r="M20" s="2"/>
      <c r="N20" s="2"/>
      <c r="O20" s="2"/>
      <c r="P20" s="2"/>
      <c r="Q20" s="2"/>
      <c r="R20" s="2"/>
      <c r="S20" s="2"/>
      <c r="T20" s="51"/>
    </row>
    <row r="21" spans="1:50" x14ac:dyDescent="0.35">
      <c r="A21" s="5" t="s">
        <v>25</v>
      </c>
      <c r="B21" s="43" t="s">
        <v>25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f t="shared" si="6"/>
        <v>0</v>
      </c>
      <c r="J21" s="9">
        <v>0</v>
      </c>
      <c r="K21" s="9">
        <f t="shared" si="7"/>
        <v>0</v>
      </c>
      <c r="L21" s="9">
        <f t="shared" si="8"/>
        <v>0</v>
      </c>
      <c r="M21" s="2"/>
      <c r="N21" s="2"/>
      <c r="O21" s="2"/>
      <c r="P21" s="2"/>
      <c r="Q21" s="2"/>
      <c r="R21" s="2"/>
      <c r="S21" s="2"/>
      <c r="T21" s="51"/>
      <c r="AQ21" s="8"/>
    </row>
    <row r="22" spans="1:50" x14ac:dyDescent="0.35">
      <c r="A22" s="5" t="s">
        <v>26</v>
      </c>
      <c r="B22" s="43" t="s">
        <v>27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f t="shared" si="6"/>
        <v>0</v>
      </c>
      <c r="J22" s="9">
        <v>0</v>
      </c>
      <c r="K22" s="9">
        <f t="shared" si="7"/>
        <v>0</v>
      </c>
      <c r="L22" s="9">
        <f t="shared" si="8"/>
        <v>0</v>
      </c>
      <c r="M22" s="2"/>
      <c r="N22" s="2"/>
      <c r="O22" s="2"/>
      <c r="P22" s="2"/>
      <c r="Q22" s="2"/>
      <c r="R22" s="2"/>
      <c r="S22" s="2"/>
      <c r="T22" s="51"/>
      <c r="AQ22" s="8"/>
    </row>
    <row r="23" spans="1:50" x14ac:dyDescent="0.35">
      <c r="A23" s="5" t="s">
        <v>27</v>
      </c>
      <c r="B23" s="43" t="s">
        <v>28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f t="shared" si="6"/>
        <v>0</v>
      </c>
      <c r="J23" s="9">
        <v>0</v>
      </c>
      <c r="K23" s="9">
        <f t="shared" si="7"/>
        <v>0</v>
      </c>
      <c r="L23" s="9">
        <f t="shared" si="8"/>
        <v>0</v>
      </c>
      <c r="M23" s="2"/>
      <c r="N23" s="2"/>
      <c r="O23" s="2"/>
      <c r="P23" s="2"/>
      <c r="Q23" s="2"/>
      <c r="R23" s="2"/>
      <c r="S23" s="2"/>
      <c r="T23" s="51"/>
      <c r="AQ23" s="8"/>
    </row>
    <row r="24" spans="1:50" x14ac:dyDescent="0.35">
      <c r="A24" s="44"/>
      <c r="B24" s="49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2"/>
      <c r="N24" s="2"/>
      <c r="O24" s="2"/>
      <c r="P24" s="2"/>
      <c r="Q24" s="2"/>
      <c r="R24" s="2"/>
      <c r="S24" s="2"/>
      <c r="T24" s="51"/>
      <c r="AQ24" s="8"/>
    </row>
    <row r="25" spans="1:50" x14ac:dyDescent="0.35">
      <c r="A25" t="s">
        <v>6</v>
      </c>
      <c r="C25" s="2" t="s">
        <v>246</v>
      </c>
      <c r="D25" s="2"/>
      <c r="E25" s="2"/>
      <c r="F25" s="2"/>
      <c r="G25" s="2"/>
      <c r="H25" s="2"/>
      <c r="I25" s="48" t="s">
        <v>7</v>
      </c>
      <c r="J25" s="48" t="s">
        <v>8</v>
      </c>
      <c r="K25" s="100" t="s">
        <v>9</v>
      </c>
      <c r="L25" s="100"/>
      <c r="M25" s="2"/>
      <c r="N25" s="2"/>
      <c r="O25" s="2"/>
      <c r="P25" s="2"/>
      <c r="Q25" s="2"/>
      <c r="R25" s="2"/>
      <c r="S25" s="2"/>
      <c r="T25" s="51"/>
      <c r="AA25" s="2" t="s">
        <v>215</v>
      </c>
      <c r="AQ25" s="8"/>
    </row>
    <row r="26" spans="1:50" x14ac:dyDescent="0.35">
      <c r="A26" s="5" t="s">
        <v>10</v>
      </c>
      <c r="B26" s="5" t="s">
        <v>11</v>
      </c>
      <c r="C26" s="9" t="s">
        <v>12</v>
      </c>
      <c r="D26" s="9" t="s">
        <v>13</v>
      </c>
      <c r="E26" s="9" t="s">
        <v>14</v>
      </c>
      <c r="F26" s="9" t="s">
        <v>15</v>
      </c>
      <c r="G26" s="9" t="s">
        <v>16</v>
      </c>
      <c r="H26" s="9" t="s">
        <v>17</v>
      </c>
      <c r="I26" s="9" t="s">
        <v>18</v>
      </c>
      <c r="J26" s="9"/>
      <c r="K26" s="5" t="s">
        <v>19</v>
      </c>
      <c r="L26" s="5" t="s">
        <v>20</v>
      </c>
      <c r="M26" s="2"/>
      <c r="N26" s="2"/>
      <c r="O26" s="2"/>
      <c r="P26" s="2"/>
      <c r="Q26" s="2"/>
      <c r="R26" s="2"/>
      <c r="S26" s="2"/>
      <c r="T26" s="2"/>
      <c r="AA26" s="2" t="s">
        <v>216</v>
      </c>
      <c r="AC26" s="2" t="s">
        <v>224</v>
      </c>
      <c r="AQ26" s="8"/>
    </row>
    <row r="27" spans="1:50" x14ac:dyDescent="0.35">
      <c r="A27" s="5" t="s">
        <v>21</v>
      </c>
      <c r="B27" s="5" t="s">
        <v>21</v>
      </c>
      <c r="C27" s="50">
        <v>-1394.5</v>
      </c>
      <c r="D27" s="50">
        <v>2231.4</v>
      </c>
      <c r="E27" s="50">
        <v>-1020.5</v>
      </c>
      <c r="F27" s="50">
        <v>710.88</v>
      </c>
      <c r="G27" s="50">
        <v>-1379</v>
      </c>
      <c r="H27" s="50">
        <v>851.6</v>
      </c>
      <c r="I27" s="9">
        <f t="shared" ref="I27:I32" si="9">C27+H27</f>
        <v>-542.9</v>
      </c>
      <c r="J27" s="9">
        <f t="shared" ref="J27:J32" si="10">I27</f>
        <v>-542.9</v>
      </c>
      <c r="K27" s="9">
        <f t="shared" ref="K27:K32" si="11">MIN(D27:G27)</f>
        <v>-1379</v>
      </c>
      <c r="L27" s="9">
        <f t="shared" ref="L27:L32" si="12">MAX(D27:G27)</f>
        <v>2231.4</v>
      </c>
      <c r="M27" s="2"/>
      <c r="N27" s="2"/>
      <c r="O27" s="2"/>
      <c r="P27" s="2"/>
      <c r="Q27" s="2"/>
      <c r="R27" s="2"/>
      <c r="S27" s="2"/>
      <c r="T27" s="2"/>
      <c r="AA27" s="2" t="s">
        <v>217</v>
      </c>
      <c r="AC27" s="2" t="s">
        <v>225</v>
      </c>
      <c r="AQ27" s="8"/>
    </row>
    <row r="28" spans="1:50" x14ac:dyDescent="0.35">
      <c r="A28" s="5" t="s">
        <v>22</v>
      </c>
      <c r="B28" s="5" t="s">
        <v>23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9">
        <f t="shared" si="9"/>
        <v>0</v>
      </c>
      <c r="J28" s="9">
        <f t="shared" si="10"/>
        <v>0</v>
      </c>
      <c r="K28" s="9">
        <f t="shared" si="11"/>
        <v>0</v>
      </c>
      <c r="L28" s="9">
        <f t="shared" si="12"/>
        <v>0</v>
      </c>
      <c r="M28" s="2"/>
      <c r="N28" s="2"/>
      <c r="O28" s="2"/>
      <c r="P28" s="2"/>
      <c r="Q28" s="2"/>
      <c r="R28" s="2"/>
      <c r="S28" s="2"/>
      <c r="T28" s="2"/>
      <c r="AA28" s="2" t="s">
        <v>218</v>
      </c>
      <c r="AC28" s="2" t="s">
        <v>226</v>
      </c>
      <c r="AQ28" s="8"/>
    </row>
    <row r="29" spans="1:50" x14ac:dyDescent="0.35">
      <c r="A29" s="5" t="s">
        <v>23</v>
      </c>
      <c r="B29" s="43" t="s">
        <v>24</v>
      </c>
      <c r="C29" s="50">
        <v>0</v>
      </c>
      <c r="D29" s="50">
        <f>$K$53*SQRT(D27^2+D28^2)</f>
        <v>780.99</v>
      </c>
      <c r="E29" s="50">
        <f>$K$53*SQRT(E27^2+E28^2)</f>
        <v>357.17499999999995</v>
      </c>
      <c r="F29" s="50">
        <f>$K$53*SQRT(F27^2+F28^2)</f>
        <v>248.80799999999999</v>
      </c>
      <c r="G29" s="50">
        <f>$K$53*SQRT(G27^2+G28^2)</f>
        <v>482.65</v>
      </c>
      <c r="H29" s="50">
        <v>0</v>
      </c>
      <c r="I29" s="9">
        <f t="shared" si="9"/>
        <v>0</v>
      </c>
      <c r="J29" s="9">
        <f t="shared" si="10"/>
        <v>0</v>
      </c>
      <c r="K29" s="9">
        <f t="shared" si="11"/>
        <v>248.80799999999999</v>
      </c>
      <c r="L29" s="9">
        <f t="shared" si="12"/>
        <v>780.99</v>
      </c>
      <c r="M29" s="2"/>
      <c r="N29" s="2"/>
      <c r="O29" s="2"/>
      <c r="P29" s="2"/>
      <c r="Q29" s="2"/>
      <c r="R29" s="2"/>
      <c r="S29" s="2"/>
      <c r="T29" s="2"/>
      <c r="AA29" s="2" t="s">
        <v>219</v>
      </c>
      <c r="AC29" s="2" t="s">
        <v>220</v>
      </c>
      <c r="AQ29" s="8"/>
    </row>
    <row r="30" spans="1:50" x14ac:dyDescent="0.35">
      <c r="A30" s="5" t="s">
        <v>25</v>
      </c>
      <c r="B30" s="43" t="s">
        <v>25</v>
      </c>
      <c r="C30" s="50">
        <v>283.36</v>
      </c>
      <c r="D30" s="50">
        <v>0</v>
      </c>
      <c r="E30" s="50">
        <v>0</v>
      </c>
      <c r="F30" s="50">
        <v>0</v>
      </c>
      <c r="G30" s="50">
        <v>0</v>
      </c>
      <c r="H30" s="50">
        <v>1282.5999999999999</v>
      </c>
      <c r="I30" s="9">
        <f t="shared" si="9"/>
        <v>1565.96</v>
      </c>
      <c r="J30" s="9">
        <f t="shared" si="10"/>
        <v>1565.96</v>
      </c>
      <c r="K30" s="9">
        <f t="shared" si="11"/>
        <v>0</v>
      </c>
      <c r="L30" s="9">
        <f t="shared" si="12"/>
        <v>0</v>
      </c>
      <c r="M30" s="2"/>
      <c r="N30" s="2"/>
      <c r="O30" s="2"/>
      <c r="P30" s="2"/>
      <c r="Q30" s="2"/>
      <c r="R30" s="2"/>
      <c r="S30" s="2"/>
      <c r="T30" s="2"/>
      <c r="AQ30" s="8"/>
    </row>
    <row r="31" spans="1:50" x14ac:dyDescent="0.35">
      <c r="A31" s="5" t="s">
        <v>26</v>
      </c>
      <c r="B31" s="43" t="s">
        <v>27</v>
      </c>
      <c r="C31" s="50">
        <v>283.36</v>
      </c>
      <c r="D31" s="50">
        <v>0</v>
      </c>
      <c r="E31" s="50">
        <v>0</v>
      </c>
      <c r="F31" s="50">
        <v>0</v>
      </c>
      <c r="G31" s="50">
        <v>0</v>
      </c>
      <c r="H31" s="50">
        <v>1282.5999999999999</v>
      </c>
      <c r="I31" s="9">
        <f t="shared" si="9"/>
        <v>1565.96</v>
      </c>
      <c r="J31" s="9">
        <f t="shared" si="10"/>
        <v>1565.96</v>
      </c>
      <c r="K31" s="9">
        <f t="shared" si="11"/>
        <v>0</v>
      </c>
      <c r="L31" s="9">
        <f t="shared" si="12"/>
        <v>0</v>
      </c>
      <c r="M31" s="2"/>
      <c r="N31" s="2"/>
      <c r="O31" s="2"/>
      <c r="P31" s="2"/>
      <c r="Q31" s="2"/>
      <c r="R31" s="2"/>
      <c r="S31" s="2"/>
      <c r="T31" s="2"/>
      <c r="AA31" s="2" t="s">
        <v>244</v>
      </c>
      <c r="AQ31" s="8"/>
    </row>
    <row r="32" spans="1:50" x14ac:dyDescent="0.35">
      <c r="A32" s="5" t="s">
        <v>27</v>
      </c>
      <c r="B32" s="43" t="s">
        <v>28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9">
        <f t="shared" si="9"/>
        <v>0</v>
      </c>
      <c r="J32" s="9">
        <f t="shared" si="10"/>
        <v>0</v>
      </c>
      <c r="K32" s="9">
        <f t="shared" si="11"/>
        <v>0</v>
      </c>
      <c r="L32" s="9">
        <f t="shared" si="12"/>
        <v>0</v>
      </c>
      <c r="M32" s="2"/>
      <c r="N32" s="2"/>
      <c r="O32" s="2"/>
      <c r="P32" s="2"/>
      <c r="Q32" s="2"/>
      <c r="R32" s="2"/>
      <c r="S32" s="2"/>
      <c r="T32" s="2"/>
      <c r="AQ32" s="8"/>
    </row>
    <row r="33" spans="1:43" x14ac:dyDescent="0.3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43" x14ac:dyDescent="0.35">
      <c r="A34" t="s">
        <v>6</v>
      </c>
      <c r="C34" s="2" t="s">
        <v>30</v>
      </c>
      <c r="D34" s="2"/>
      <c r="E34" s="2"/>
      <c r="F34" s="2"/>
      <c r="G34" s="2"/>
      <c r="H34" s="2"/>
      <c r="I34" s="47" t="s">
        <v>7</v>
      </c>
      <c r="J34" s="47" t="s">
        <v>8</v>
      </c>
      <c r="K34" s="100" t="s">
        <v>9</v>
      </c>
      <c r="L34" s="100"/>
      <c r="M34" s="2"/>
      <c r="N34" s="2"/>
      <c r="O34" s="2"/>
      <c r="P34" s="2"/>
      <c r="Q34" s="2"/>
      <c r="R34" s="2"/>
      <c r="S34" s="2"/>
      <c r="T34" s="2"/>
    </row>
    <row r="35" spans="1:43" x14ac:dyDescent="0.35">
      <c r="A35" s="5" t="s">
        <v>10</v>
      </c>
      <c r="B35" s="5" t="s">
        <v>11</v>
      </c>
      <c r="C35" s="9" t="s">
        <v>12</v>
      </c>
      <c r="D35" s="9" t="s">
        <v>13</v>
      </c>
      <c r="E35" s="9" t="s">
        <v>14</v>
      </c>
      <c r="F35" s="9" t="s">
        <v>15</v>
      </c>
      <c r="G35" s="9" t="s">
        <v>16</v>
      </c>
      <c r="H35" s="9" t="s">
        <v>17</v>
      </c>
      <c r="I35" s="9" t="s">
        <v>18</v>
      </c>
      <c r="J35" s="9"/>
      <c r="K35" s="5" t="s">
        <v>19</v>
      </c>
      <c r="L35" s="5" t="s">
        <v>20</v>
      </c>
      <c r="M35" s="2"/>
      <c r="N35" s="2"/>
      <c r="O35" s="2"/>
      <c r="P35" s="2"/>
      <c r="Q35" s="2"/>
      <c r="R35" s="2"/>
      <c r="S35" s="2"/>
      <c r="T35" s="2"/>
    </row>
    <row r="36" spans="1:43" x14ac:dyDescent="0.35">
      <c r="A36" s="5" t="s">
        <v>21</v>
      </c>
      <c r="B36" s="5" t="s">
        <v>21</v>
      </c>
      <c r="C36" s="9">
        <v>137.52000000000001</v>
      </c>
      <c r="D36" s="9">
        <v>160.62</v>
      </c>
      <c r="E36" s="9">
        <v>150.22999999999999</v>
      </c>
      <c r="F36" s="9">
        <v>348.89</v>
      </c>
      <c r="G36" s="9">
        <v>478.93</v>
      </c>
      <c r="H36" s="9">
        <v>57.685000000000002</v>
      </c>
      <c r="I36" s="9">
        <f t="shared" ref="I36:I41" si="13">C36+H36</f>
        <v>195.20500000000001</v>
      </c>
      <c r="J36" s="9">
        <f t="shared" ref="J36:J41" si="14">I36</f>
        <v>195.20500000000001</v>
      </c>
      <c r="K36" s="9">
        <f t="shared" ref="K36:K41" si="15">MIN(D36:G36)</f>
        <v>150.22999999999999</v>
      </c>
      <c r="L36" s="9">
        <f t="shared" ref="L36:L41" si="16">MAX(D36:G36)</f>
        <v>478.93</v>
      </c>
      <c r="M36" s="2"/>
      <c r="N36" s="2"/>
      <c r="O36" s="2"/>
      <c r="P36" s="2"/>
      <c r="Q36" s="2"/>
      <c r="R36" s="2"/>
      <c r="S36" s="2"/>
      <c r="T36" s="2"/>
    </row>
    <row r="37" spans="1:43" x14ac:dyDescent="0.35">
      <c r="A37" s="5" t="s">
        <v>22</v>
      </c>
      <c r="B37" s="5" t="s">
        <v>23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f t="shared" si="13"/>
        <v>0</v>
      </c>
      <c r="J37" s="9">
        <f t="shared" si="14"/>
        <v>0</v>
      </c>
      <c r="K37" s="9">
        <f t="shared" si="15"/>
        <v>0</v>
      </c>
      <c r="L37" s="9">
        <f t="shared" si="16"/>
        <v>0</v>
      </c>
      <c r="M37" s="2"/>
      <c r="N37" s="2"/>
      <c r="O37" s="2"/>
      <c r="P37" s="2"/>
      <c r="Q37" s="2"/>
      <c r="R37" s="2"/>
      <c r="S37" s="2"/>
      <c r="T37" s="2"/>
    </row>
    <row r="38" spans="1:43" x14ac:dyDescent="0.35">
      <c r="A38" s="5" t="s">
        <v>23</v>
      </c>
      <c r="B38" s="43" t="s">
        <v>24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f t="shared" si="13"/>
        <v>0</v>
      </c>
      <c r="J38" s="9">
        <f t="shared" si="14"/>
        <v>0</v>
      </c>
      <c r="K38" s="9">
        <f t="shared" si="15"/>
        <v>0</v>
      </c>
      <c r="L38" s="9">
        <f t="shared" si="16"/>
        <v>0</v>
      </c>
      <c r="M38" s="2"/>
      <c r="N38" s="2"/>
      <c r="O38" s="2"/>
      <c r="P38" s="2"/>
      <c r="Q38" s="2"/>
      <c r="R38" s="2"/>
      <c r="S38" s="2"/>
      <c r="T38" s="2"/>
      <c r="AQ38" s="8"/>
    </row>
    <row r="39" spans="1:43" x14ac:dyDescent="0.35">
      <c r="A39" s="5" t="s">
        <v>25</v>
      </c>
      <c r="B39" s="43" t="s">
        <v>25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f t="shared" si="13"/>
        <v>0</v>
      </c>
      <c r="J39" s="9">
        <f t="shared" si="14"/>
        <v>0</v>
      </c>
      <c r="K39" s="9">
        <f t="shared" si="15"/>
        <v>0</v>
      </c>
      <c r="L39" s="9">
        <f t="shared" si="16"/>
        <v>0</v>
      </c>
      <c r="M39" s="2"/>
      <c r="N39" s="2"/>
      <c r="O39" s="2"/>
      <c r="P39" s="2"/>
      <c r="Q39" s="2"/>
      <c r="R39" s="2"/>
      <c r="S39" s="2"/>
      <c r="T39" s="2"/>
      <c r="AQ39" s="8"/>
    </row>
    <row r="40" spans="1:43" x14ac:dyDescent="0.35">
      <c r="A40" s="5" t="s">
        <v>26</v>
      </c>
      <c r="B40" s="43" t="s">
        <v>27</v>
      </c>
      <c r="C40" s="9">
        <v>-26.991</v>
      </c>
      <c r="D40" s="9">
        <v>0</v>
      </c>
      <c r="E40" s="9">
        <v>0</v>
      </c>
      <c r="F40" s="9">
        <v>0</v>
      </c>
      <c r="G40" s="9">
        <v>0</v>
      </c>
      <c r="H40" s="9">
        <v>8.2629000000000001</v>
      </c>
      <c r="I40" s="9">
        <f t="shared" si="13"/>
        <v>-18.728099999999998</v>
      </c>
      <c r="J40" s="9">
        <f t="shared" si="14"/>
        <v>-18.728099999999998</v>
      </c>
      <c r="K40" s="9">
        <f t="shared" si="15"/>
        <v>0</v>
      </c>
      <c r="L40" s="9">
        <f t="shared" si="16"/>
        <v>0</v>
      </c>
      <c r="M40" s="2"/>
      <c r="N40" s="2"/>
      <c r="O40" s="2"/>
      <c r="P40" s="2"/>
      <c r="Q40" s="2"/>
      <c r="R40" s="2"/>
      <c r="S40" s="2"/>
      <c r="T40" s="2"/>
      <c r="AQ40" s="8"/>
    </row>
    <row r="41" spans="1:43" x14ac:dyDescent="0.35">
      <c r="A41" s="5" t="s">
        <v>27</v>
      </c>
      <c r="B41" s="43" t="s">
        <v>28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f t="shared" si="13"/>
        <v>0</v>
      </c>
      <c r="J41" s="9">
        <f t="shared" si="14"/>
        <v>0</v>
      </c>
      <c r="K41" s="9">
        <f t="shared" si="15"/>
        <v>0</v>
      </c>
      <c r="L41" s="9">
        <f t="shared" si="16"/>
        <v>0</v>
      </c>
      <c r="M41" s="2"/>
      <c r="N41" s="2"/>
      <c r="O41" s="2"/>
      <c r="P41" s="2"/>
      <c r="Q41" s="2"/>
      <c r="R41" s="2"/>
      <c r="S41" s="2"/>
      <c r="T41" s="2"/>
      <c r="AQ41" s="8"/>
    </row>
    <row r="42" spans="1:43" x14ac:dyDescent="0.3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43" x14ac:dyDescent="0.35">
      <c r="A43" t="s">
        <v>6</v>
      </c>
      <c r="C43" s="2" t="s">
        <v>31</v>
      </c>
      <c r="D43" s="2"/>
      <c r="E43" s="2"/>
      <c r="F43" s="2"/>
      <c r="G43" s="2"/>
      <c r="H43" s="2"/>
      <c r="I43" s="47" t="s">
        <v>7</v>
      </c>
      <c r="J43" s="47" t="s">
        <v>8</v>
      </c>
      <c r="K43" s="100" t="s">
        <v>9</v>
      </c>
      <c r="L43" s="100"/>
      <c r="M43" s="2"/>
      <c r="N43" s="2"/>
      <c r="O43" s="2"/>
      <c r="P43" s="2"/>
      <c r="Q43" s="2"/>
      <c r="R43" s="2"/>
      <c r="S43" s="2"/>
      <c r="T43" s="2"/>
    </row>
    <row r="44" spans="1:43" x14ac:dyDescent="0.35">
      <c r="A44" s="5" t="s">
        <v>10</v>
      </c>
      <c r="B44" s="5" t="s">
        <v>11</v>
      </c>
      <c r="C44" s="9" t="s">
        <v>12</v>
      </c>
      <c r="D44" s="9" t="s">
        <v>13</v>
      </c>
      <c r="E44" s="9" t="s">
        <v>14</v>
      </c>
      <c r="F44" s="9" t="s">
        <v>15</v>
      </c>
      <c r="G44" s="9" t="s">
        <v>16</v>
      </c>
      <c r="H44" s="9" t="s">
        <v>17</v>
      </c>
      <c r="I44" s="9" t="s">
        <v>18</v>
      </c>
      <c r="J44" s="9"/>
      <c r="K44" s="5" t="s">
        <v>19</v>
      </c>
      <c r="L44" s="5" t="s">
        <v>20</v>
      </c>
      <c r="M44" s="2"/>
      <c r="N44" s="2"/>
      <c r="O44" s="2"/>
      <c r="P44" s="2"/>
      <c r="Q44" s="2"/>
      <c r="R44" s="2"/>
      <c r="S44" s="2"/>
      <c r="T44" s="2"/>
    </row>
    <row r="45" spans="1:43" x14ac:dyDescent="0.35">
      <c r="A45" s="5" t="s">
        <v>21</v>
      </c>
      <c r="B45" s="5" t="s">
        <v>21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f t="shared" ref="I45:I50" si="17">C45+H45</f>
        <v>0</v>
      </c>
      <c r="J45" s="9">
        <f t="shared" ref="J45:J50" si="18">I45</f>
        <v>0</v>
      </c>
      <c r="K45" s="9">
        <f t="shared" ref="K45:K50" si="19">MIN(D45:G45)</f>
        <v>0</v>
      </c>
      <c r="L45" s="9">
        <f t="shared" ref="L45:L50" si="20">MAX(D45:G45)</f>
        <v>0</v>
      </c>
      <c r="M45" s="2"/>
      <c r="N45" s="2"/>
      <c r="O45" s="2"/>
      <c r="P45" s="2"/>
      <c r="Q45" s="2"/>
      <c r="R45" s="2"/>
      <c r="S45" s="2"/>
      <c r="T45" s="2"/>
    </row>
    <row r="46" spans="1:43" x14ac:dyDescent="0.35">
      <c r="A46" s="5" t="s">
        <v>22</v>
      </c>
      <c r="B46" s="5" t="s">
        <v>23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f t="shared" si="17"/>
        <v>0</v>
      </c>
      <c r="J46" s="9">
        <f t="shared" si="18"/>
        <v>0</v>
      </c>
      <c r="K46" s="9">
        <f t="shared" si="19"/>
        <v>0</v>
      </c>
      <c r="L46" s="9">
        <f t="shared" si="20"/>
        <v>0</v>
      </c>
      <c r="M46" s="2"/>
      <c r="N46" s="2"/>
      <c r="O46" s="2"/>
      <c r="P46" s="2"/>
      <c r="Q46" s="2"/>
      <c r="R46" s="2"/>
      <c r="S46" s="2"/>
      <c r="T46" s="2"/>
    </row>
    <row r="47" spans="1:43" x14ac:dyDescent="0.35">
      <c r="A47" s="5" t="s">
        <v>23</v>
      </c>
      <c r="B47" s="43" t="s">
        <v>24</v>
      </c>
      <c r="C47" s="9">
        <v>137.49</v>
      </c>
      <c r="D47" s="9">
        <v>0</v>
      </c>
      <c r="E47" s="9">
        <v>0</v>
      </c>
      <c r="F47" s="9">
        <v>0</v>
      </c>
      <c r="G47" s="9">
        <v>0</v>
      </c>
      <c r="H47" s="9">
        <v>1196.4000000000001</v>
      </c>
      <c r="I47" s="9">
        <f t="shared" si="17"/>
        <v>1333.89</v>
      </c>
      <c r="J47" s="9">
        <f t="shared" si="18"/>
        <v>1333.89</v>
      </c>
      <c r="K47" s="9">
        <f t="shared" si="19"/>
        <v>0</v>
      </c>
      <c r="L47" s="9">
        <f t="shared" si="20"/>
        <v>0</v>
      </c>
      <c r="M47" s="2"/>
      <c r="N47" s="2"/>
      <c r="O47" s="2"/>
      <c r="P47" s="2"/>
      <c r="Q47" s="2"/>
      <c r="R47" s="2"/>
      <c r="S47" s="2"/>
      <c r="T47" s="2"/>
      <c r="AQ47" s="8"/>
    </row>
    <row r="48" spans="1:43" x14ac:dyDescent="0.35">
      <c r="A48" s="5" t="s">
        <v>25</v>
      </c>
      <c r="B48" s="43" t="s">
        <v>25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f t="shared" si="17"/>
        <v>0</v>
      </c>
      <c r="J48" s="9">
        <f t="shared" si="18"/>
        <v>0</v>
      </c>
      <c r="K48" s="9">
        <f t="shared" si="19"/>
        <v>0</v>
      </c>
      <c r="L48" s="9">
        <f t="shared" si="20"/>
        <v>0</v>
      </c>
      <c r="M48" s="2"/>
      <c r="N48" s="2"/>
      <c r="O48" s="2"/>
      <c r="P48" s="2"/>
      <c r="Q48" s="2"/>
      <c r="R48" s="2"/>
      <c r="S48" s="2"/>
      <c r="T48" s="2"/>
      <c r="AQ48" s="8"/>
    </row>
    <row r="49" spans="1:129" x14ac:dyDescent="0.35">
      <c r="A49" s="5" t="s">
        <v>26</v>
      </c>
      <c r="B49" s="43" t="s">
        <v>27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f t="shared" si="17"/>
        <v>0</v>
      </c>
      <c r="J49" s="9">
        <f t="shared" si="18"/>
        <v>0</v>
      </c>
      <c r="K49" s="9">
        <f t="shared" si="19"/>
        <v>0</v>
      </c>
      <c r="L49" s="9">
        <f t="shared" si="20"/>
        <v>0</v>
      </c>
      <c r="M49" s="2"/>
      <c r="N49" s="2"/>
      <c r="O49" s="2"/>
      <c r="P49" s="2"/>
      <c r="Q49" s="2"/>
      <c r="R49" s="2"/>
      <c r="S49" s="2"/>
      <c r="T49" s="2"/>
      <c r="AQ49" s="8"/>
    </row>
    <row r="50" spans="1:129" x14ac:dyDescent="0.35">
      <c r="A50" s="5" t="s">
        <v>27</v>
      </c>
      <c r="B50" s="43" t="s">
        <v>28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f t="shared" si="17"/>
        <v>0</v>
      </c>
      <c r="J50" s="9">
        <f t="shared" si="18"/>
        <v>0</v>
      </c>
      <c r="K50" s="9">
        <f t="shared" si="19"/>
        <v>0</v>
      </c>
      <c r="L50" s="9">
        <f t="shared" si="20"/>
        <v>0</v>
      </c>
      <c r="M50" s="2"/>
      <c r="N50" s="2"/>
      <c r="O50" s="2"/>
      <c r="P50" s="2"/>
      <c r="Q50" s="2"/>
      <c r="R50" s="2"/>
      <c r="S50" s="2"/>
      <c r="T50" s="2"/>
      <c r="AQ50" s="8"/>
    </row>
    <row r="51" spans="1:129" x14ac:dyDescent="0.35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129" x14ac:dyDescent="0.35">
      <c r="B52" s="101" t="s">
        <v>229</v>
      </c>
      <c r="C52" s="101"/>
      <c r="D52" s="101"/>
      <c r="E52" s="101"/>
      <c r="F52" s="101"/>
      <c r="G52" s="101"/>
      <c r="H52" s="101"/>
      <c r="I52" s="101"/>
      <c r="J52" s="101"/>
      <c r="K52" s="53">
        <v>1</v>
      </c>
      <c r="L52" s="2"/>
      <c r="M52" s="2"/>
      <c r="N52" s="2"/>
      <c r="O52" s="2"/>
      <c r="P52" s="2"/>
      <c r="Q52" s="2"/>
      <c r="R52" s="2"/>
      <c r="S52" s="2"/>
      <c r="T52" s="2"/>
    </row>
    <row r="53" spans="1:129" x14ac:dyDescent="0.35">
      <c r="B53" s="101" t="s">
        <v>243</v>
      </c>
      <c r="C53" s="101"/>
      <c r="D53" s="101"/>
      <c r="E53" s="101"/>
      <c r="F53" s="101"/>
      <c r="G53" s="101"/>
      <c r="H53" s="101"/>
      <c r="I53" s="101"/>
      <c r="J53" s="101"/>
      <c r="K53" s="57">
        <v>0.35</v>
      </c>
      <c r="L53" s="2"/>
      <c r="M53" s="2"/>
      <c r="N53" s="2"/>
      <c r="O53" s="2"/>
      <c r="P53" s="2"/>
      <c r="Q53" s="2"/>
      <c r="R53" s="2"/>
      <c r="S53" s="2"/>
      <c r="T53" s="2"/>
    </row>
    <row r="54" spans="1:129" ht="21" x14ac:dyDescent="0.5">
      <c r="A54" s="4" t="s">
        <v>32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S54" s="2"/>
      <c r="T54" s="2"/>
      <c r="U54" s="4" t="s">
        <v>33</v>
      </c>
      <c r="AX54" s="42" t="s">
        <v>34</v>
      </c>
      <c r="BO54" s="42" t="s">
        <v>35</v>
      </c>
      <c r="CF54" s="42" t="s">
        <v>203</v>
      </c>
      <c r="CW54" s="42" t="s">
        <v>249</v>
      </c>
      <c r="DN54" s="42" t="s">
        <v>255</v>
      </c>
    </row>
    <row r="55" spans="1:129" x14ac:dyDescent="0.35">
      <c r="B55" t="s">
        <v>36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S55" s="2"/>
      <c r="T55" s="2"/>
      <c r="U55" s="2" t="s">
        <v>37</v>
      </c>
      <c r="AX55" s="2" t="s">
        <v>37</v>
      </c>
      <c r="BO55" s="2" t="s">
        <v>37</v>
      </c>
      <c r="CF55" s="2" t="s">
        <v>37</v>
      </c>
      <c r="CW55" s="2" t="s">
        <v>37</v>
      </c>
      <c r="DN55" s="2" t="s">
        <v>37</v>
      </c>
    </row>
    <row r="56" spans="1:129" x14ac:dyDescent="0.35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CW56" t="s">
        <v>250</v>
      </c>
      <c r="DN56" t="s">
        <v>256</v>
      </c>
    </row>
    <row r="57" spans="1:129" x14ac:dyDescent="0.35">
      <c r="A57" t="s">
        <v>6</v>
      </c>
      <c r="B57" s="2" t="s">
        <v>247</v>
      </c>
      <c r="C57" s="2"/>
      <c r="D57" s="2"/>
      <c r="E57" s="2"/>
      <c r="F57" s="2"/>
      <c r="G57" s="2"/>
      <c r="H57" s="2"/>
      <c r="I57" s="47" t="s">
        <v>7</v>
      </c>
      <c r="J57" s="47" t="s">
        <v>8</v>
      </c>
      <c r="K57" s="100" t="s">
        <v>9</v>
      </c>
      <c r="L57" s="100"/>
      <c r="M57" s="2"/>
      <c r="N57" s="2"/>
      <c r="O57" s="2"/>
      <c r="P57" s="2"/>
      <c r="Q57" s="2"/>
      <c r="R57" s="2"/>
      <c r="S57" s="2"/>
      <c r="T57" s="2"/>
    </row>
    <row r="58" spans="1:129" x14ac:dyDescent="0.35">
      <c r="A58" s="5" t="s">
        <v>10</v>
      </c>
      <c r="B58" s="5" t="s">
        <v>11</v>
      </c>
      <c r="C58" s="9" t="s">
        <v>12</v>
      </c>
      <c r="D58" s="9" t="s">
        <v>13</v>
      </c>
      <c r="E58" s="9" t="s">
        <v>14</v>
      </c>
      <c r="F58" s="9" t="s">
        <v>15</v>
      </c>
      <c r="G58" s="9" t="s">
        <v>16</v>
      </c>
      <c r="H58" s="9" t="s">
        <v>17</v>
      </c>
      <c r="I58" s="9"/>
      <c r="J58" s="9"/>
      <c r="K58" s="5" t="s">
        <v>19</v>
      </c>
      <c r="L58" s="5" t="s">
        <v>20</v>
      </c>
      <c r="M58" s="2"/>
      <c r="N58" s="5" t="s">
        <v>21</v>
      </c>
      <c r="O58" s="5" t="s">
        <v>22</v>
      </c>
      <c r="P58" s="5" t="s">
        <v>23</v>
      </c>
      <c r="Q58" s="5" t="s">
        <v>25</v>
      </c>
      <c r="R58" s="5" t="s">
        <v>26</v>
      </c>
      <c r="S58" s="5" t="s">
        <v>27</v>
      </c>
      <c r="T58" s="9"/>
      <c r="U58" s="9" t="s">
        <v>39</v>
      </c>
      <c r="V58" s="9" t="s">
        <v>40</v>
      </c>
      <c r="W58" s="9" t="s">
        <v>41</v>
      </c>
      <c r="X58" s="9" t="s">
        <v>42</v>
      </c>
      <c r="Y58" s="9" t="s">
        <v>43</v>
      </c>
      <c r="Z58" s="9" t="s">
        <v>44</v>
      </c>
      <c r="AA58" s="9" t="s">
        <v>45</v>
      </c>
      <c r="AB58" s="9" t="s">
        <v>46</v>
      </c>
      <c r="AC58" s="9" t="s">
        <v>47</v>
      </c>
      <c r="AD58" s="9" t="s">
        <v>48</v>
      </c>
      <c r="AE58" s="9" t="s">
        <v>49</v>
      </c>
      <c r="AF58" s="9" t="s">
        <v>50</v>
      </c>
      <c r="AG58" s="9" t="s">
        <v>51</v>
      </c>
      <c r="AH58" s="9" t="s">
        <v>52</v>
      </c>
      <c r="AI58" s="9" t="s">
        <v>53</v>
      </c>
      <c r="AJ58" s="9" t="s">
        <v>54</v>
      </c>
      <c r="AK58" s="9" t="s">
        <v>55</v>
      </c>
      <c r="AL58" s="9" t="s">
        <v>56</v>
      </c>
      <c r="AM58" s="9" t="s">
        <v>57</v>
      </c>
      <c r="AN58" s="9" t="s">
        <v>58</v>
      </c>
      <c r="AO58" s="9" t="s">
        <v>59</v>
      </c>
      <c r="AP58" s="9" t="s">
        <v>60</v>
      </c>
      <c r="AQ58" s="9" t="s">
        <v>61</v>
      </c>
      <c r="AR58" s="9" t="s">
        <v>62</v>
      </c>
      <c r="AX58" s="9" t="s">
        <v>39</v>
      </c>
      <c r="AY58" s="9" t="s">
        <v>40</v>
      </c>
      <c r="AZ58" s="9" t="s">
        <v>41</v>
      </c>
      <c r="BA58" s="9" t="s">
        <v>42</v>
      </c>
      <c r="BB58" s="9" t="s">
        <v>43</v>
      </c>
      <c r="BC58" s="9" t="s">
        <v>44</v>
      </c>
      <c r="BD58" s="9" t="s">
        <v>45</v>
      </c>
      <c r="BE58" s="9" t="s">
        <v>46</v>
      </c>
      <c r="BF58" s="9" t="s">
        <v>47</v>
      </c>
      <c r="BG58" s="9" t="s">
        <v>48</v>
      </c>
      <c r="BH58" s="9" t="s">
        <v>49</v>
      </c>
      <c r="BI58" s="9" t="s">
        <v>50</v>
      </c>
      <c r="BO58" s="9" t="s">
        <v>39</v>
      </c>
      <c r="BP58" s="9" t="s">
        <v>40</v>
      </c>
      <c r="BQ58" s="9" t="s">
        <v>41</v>
      </c>
      <c r="BR58" s="9" t="s">
        <v>42</v>
      </c>
      <c r="BS58" s="9" t="s">
        <v>43</v>
      </c>
      <c r="BT58" s="9" t="s">
        <v>44</v>
      </c>
      <c r="BU58" s="9" t="s">
        <v>45</v>
      </c>
      <c r="BV58" s="9" t="s">
        <v>46</v>
      </c>
      <c r="BW58" s="9" t="s">
        <v>47</v>
      </c>
      <c r="BX58" s="9" t="s">
        <v>48</v>
      </c>
      <c r="BY58" s="9" t="s">
        <v>49</v>
      </c>
      <c r="BZ58" s="9" t="s">
        <v>50</v>
      </c>
      <c r="CF58" s="9" t="s">
        <v>39</v>
      </c>
      <c r="CG58" s="9" t="s">
        <v>40</v>
      </c>
      <c r="CH58" s="9" t="s">
        <v>41</v>
      </c>
      <c r="CI58" s="9" t="s">
        <v>42</v>
      </c>
      <c r="CJ58" s="9" t="s">
        <v>43</v>
      </c>
      <c r="CK58" s="9" t="s">
        <v>44</v>
      </c>
      <c r="CL58" s="9" t="s">
        <v>45</v>
      </c>
      <c r="CM58" s="9" t="s">
        <v>46</v>
      </c>
      <c r="CN58" s="9" t="s">
        <v>47</v>
      </c>
      <c r="CO58" s="9" t="s">
        <v>48</v>
      </c>
      <c r="CP58" s="9" t="s">
        <v>49</v>
      </c>
      <c r="CQ58" s="9" t="s">
        <v>50</v>
      </c>
      <c r="CW58" s="9" t="s">
        <v>39</v>
      </c>
      <c r="CX58" s="9" t="s">
        <v>40</v>
      </c>
      <c r="CY58" s="9" t="s">
        <v>41</v>
      </c>
      <c r="CZ58" s="9" t="s">
        <v>42</v>
      </c>
      <c r="DA58" s="9" t="s">
        <v>43</v>
      </c>
      <c r="DB58" s="9" t="s">
        <v>44</v>
      </c>
      <c r="DC58" s="9" t="s">
        <v>45</v>
      </c>
      <c r="DD58" s="9" t="s">
        <v>46</v>
      </c>
      <c r="DE58" s="9" t="s">
        <v>47</v>
      </c>
      <c r="DF58" s="9" t="s">
        <v>48</v>
      </c>
      <c r="DG58" s="9" t="s">
        <v>49</v>
      </c>
      <c r="DH58" s="9" t="s">
        <v>50</v>
      </c>
      <c r="DN58" s="9" t="s">
        <v>39</v>
      </c>
      <c r="DO58" s="9" t="s">
        <v>40</v>
      </c>
      <c r="DP58" s="9" t="s">
        <v>41</v>
      </c>
      <c r="DQ58" s="9" t="s">
        <v>42</v>
      </c>
      <c r="DR58" s="9" t="s">
        <v>43</v>
      </c>
      <c r="DS58" s="9" t="s">
        <v>44</v>
      </c>
      <c r="DT58" s="9" t="s">
        <v>45</v>
      </c>
      <c r="DU58" s="9" t="s">
        <v>46</v>
      </c>
      <c r="DV58" s="9" t="s">
        <v>47</v>
      </c>
      <c r="DW58" s="9" t="s">
        <v>48</v>
      </c>
      <c r="DX58" s="9" t="s">
        <v>49</v>
      </c>
      <c r="DY58" s="9" t="s">
        <v>50</v>
      </c>
    </row>
    <row r="59" spans="1:129" x14ac:dyDescent="0.35">
      <c r="A59" s="5" t="s">
        <v>21</v>
      </c>
      <c r="B59" s="5" t="s">
        <v>21</v>
      </c>
      <c r="C59" s="9">
        <f t="shared" ref="C59:H64" si="21">1.4*C9</f>
        <v>0</v>
      </c>
      <c r="D59" s="9">
        <f t="shared" si="21"/>
        <v>0</v>
      </c>
      <c r="E59" s="9">
        <f t="shared" si="21"/>
        <v>0</v>
      </c>
      <c r="F59" s="9">
        <f t="shared" si="21"/>
        <v>0</v>
      </c>
      <c r="G59" s="9">
        <f t="shared" si="21"/>
        <v>0</v>
      </c>
      <c r="H59" s="9">
        <f t="shared" si="21"/>
        <v>0</v>
      </c>
      <c r="I59" s="9">
        <f t="shared" ref="I59:I64" si="22">C59+H59</f>
        <v>0</v>
      </c>
      <c r="J59" s="9">
        <f t="shared" ref="J59:J64" si="23">I59</f>
        <v>0</v>
      </c>
      <c r="K59" s="9">
        <f t="shared" ref="K59:K64" si="24">MIN(D59:G59)</f>
        <v>0</v>
      </c>
      <c r="L59" s="9">
        <f t="shared" ref="L59:L64" si="25">MAX(D59:G59)</f>
        <v>0</v>
      </c>
      <c r="M59" s="2"/>
      <c r="N59" s="9">
        <f>I59</f>
        <v>0</v>
      </c>
      <c r="O59" s="9">
        <f>I60</f>
        <v>1093.0219999999999</v>
      </c>
      <c r="P59" s="9">
        <f>I61</f>
        <v>0</v>
      </c>
      <c r="Q59" s="9">
        <f>I62</f>
        <v>104.86420000000001</v>
      </c>
      <c r="R59" s="9">
        <f>I63</f>
        <v>0</v>
      </c>
      <c r="S59" s="9">
        <f>I64</f>
        <v>0</v>
      </c>
      <c r="T59" s="9" t="s">
        <v>63</v>
      </c>
      <c r="U59" s="9">
        <f t="array" ref="U59:AR59">MMULT(N59:S59,'support matrix 17x36,8,xy'!N15:AK20)/1000</f>
        <v>1.0720801433999991</v>
      </c>
      <c r="V59" s="9">
        <v>4.5610038320000097</v>
      </c>
      <c r="W59" s="9">
        <v>0.25462877635999998</v>
      </c>
      <c r="X59" s="9">
        <v>1.9000577402800003</v>
      </c>
      <c r="Y59" s="9">
        <v>-192.73862243999997</v>
      </c>
      <c r="Z59" s="9">
        <v>2.3082088266999996</v>
      </c>
      <c r="AA59" s="9">
        <v>3.6093676821999998</v>
      </c>
      <c r="AB59" s="9">
        <v>-260.72506444599998</v>
      </c>
      <c r="AC59" s="9">
        <v>-2.0409435380600001</v>
      </c>
      <c r="AD59" s="9">
        <v>6.1939910452000007</v>
      </c>
      <c r="AE59" s="9">
        <v>-97.859667626000004</v>
      </c>
      <c r="AF59" s="9">
        <v>-0.53063710607600001</v>
      </c>
      <c r="AG59" s="9">
        <v>-1.0641704429999996</v>
      </c>
      <c r="AH59" s="9">
        <v>4.5630275180000028</v>
      </c>
      <c r="AI59" s="9">
        <v>0.25965224585999996</v>
      </c>
      <c r="AJ59" s="9">
        <v>-1.8976923221199999</v>
      </c>
      <c r="AK59" s="9">
        <v>-192.19537534400001</v>
      </c>
      <c r="AL59" s="9">
        <v>2.4147604759600001</v>
      </c>
      <c r="AM59" s="9">
        <v>-3.6507802204999997</v>
      </c>
      <c r="AN59" s="9">
        <v>-261.04446393199999</v>
      </c>
      <c r="AO59" s="9">
        <v>-2.0816099301199995</v>
      </c>
      <c r="AP59" s="9">
        <v>-6.1628221662000007</v>
      </c>
      <c r="AQ59" s="9">
        <v>-97.587209650000005</v>
      </c>
      <c r="AR59" s="9">
        <v>-0.58410093042000011</v>
      </c>
      <c r="AX59" s="9">
        <f t="array" ref="AX59:BI59">MMULT(N59:S59,'support matrix 17x36,4,xy'!N15:Y20)/1000</f>
        <v>9.2936680689999989</v>
      </c>
      <c r="AY59" s="9">
        <v>-210.61963021400001</v>
      </c>
      <c r="AZ59" s="9">
        <v>6.609756082034</v>
      </c>
      <c r="BA59" s="9">
        <v>14.8760289286</v>
      </c>
      <c r="BB59" s="9">
        <v>-336.12090440599997</v>
      </c>
      <c r="BC59" s="9">
        <v>-6.5044147526959986</v>
      </c>
      <c r="BD59" s="9">
        <v>-9.2512660435999994</v>
      </c>
      <c r="BE59" s="9">
        <v>-210.74433622200002</v>
      </c>
      <c r="BF59" s="9">
        <v>6.5440766961639989</v>
      </c>
      <c r="BG59" s="9">
        <v>-14.917337931999999</v>
      </c>
      <c r="BH59" s="9">
        <v>-335.52619893799994</v>
      </c>
      <c r="BI59" s="9">
        <v>-6.6494185498230003</v>
      </c>
      <c r="BO59" s="5">
        <f t="array" ref="BO59:BZ59">MMULT(N59:S59,'support matrix 17x24,4,xy'!N15:Y20)/1000</f>
        <v>13.055259139999999</v>
      </c>
      <c r="BP59" s="5">
        <v>-372.51245765999994</v>
      </c>
      <c r="BQ59" s="5">
        <v>-5.6790701900939995</v>
      </c>
      <c r="BR59" s="5">
        <v>5.6990641595999971</v>
      </c>
      <c r="BS59" s="5">
        <v>-174.12446176999998</v>
      </c>
      <c r="BT59" s="5">
        <v>5.6814586218459988</v>
      </c>
      <c r="BU59" s="5">
        <v>-13.056197337399999</v>
      </c>
      <c r="BV59" s="5">
        <v>-370.67550468200005</v>
      </c>
      <c r="BW59" s="5">
        <v>-5.7423163901039986</v>
      </c>
      <c r="BX59" s="5">
        <v>-5.6982352644000001</v>
      </c>
      <c r="BY59" s="5">
        <v>-175.69864566799995</v>
      </c>
      <c r="BZ59" s="5">
        <v>5.7400372605519996</v>
      </c>
      <c r="CF59" s="5">
        <f t="array" ref="CF59:CQ59">MMULT(N59:S59,'support matrix 17x24,4,no'!N15:Y20)/1000</f>
        <v>10.558486348200001</v>
      </c>
      <c r="CG59" s="5">
        <v>-372.50983792400001</v>
      </c>
      <c r="CH59" s="5">
        <v>-23.850599179609993</v>
      </c>
      <c r="CI59" s="5">
        <v>4.0071194855999996</v>
      </c>
      <c r="CJ59" s="5">
        <v>-175.10721157999996</v>
      </c>
      <c r="CK59" s="5">
        <v>23.651096279272004</v>
      </c>
      <c r="CL59" s="5">
        <v>-10.4268686158</v>
      </c>
      <c r="CM59" s="5">
        <v>-371.04022799199998</v>
      </c>
      <c r="CN59" s="5">
        <v>-23.418705082625998</v>
      </c>
      <c r="CO59" s="5">
        <v>-4.1387372180000002</v>
      </c>
      <c r="CP59" s="5">
        <v>-174.35379228400001</v>
      </c>
      <c r="CQ59" s="5">
        <v>23.618207982963998</v>
      </c>
      <c r="CW59" s="5">
        <f t="array" ref="CW59:DH59">MMULT($N59:$S59,'support matrix 14x14,4,xy'!$N$15:$Y$20)/1000</f>
        <v>8.4241635253999991</v>
      </c>
      <c r="CX59" s="5">
        <v>-459.91022559999999</v>
      </c>
      <c r="CY59" s="5">
        <v>-4.4744295382220001</v>
      </c>
      <c r="CZ59" s="5">
        <v>0.65474095959999978</v>
      </c>
      <c r="DA59" s="5">
        <v>-86.185426039999939</v>
      </c>
      <c r="DB59" s="5">
        <v>4.5339470006837992</v>
      </c>
      <c r="DC59" s="5">
        <v>-8.4885566038000011</v>
      </c>
      <c r="DD59" s="5">
        <v>-461.76204872</v>
      </c>
      <c r="DE59" s="5">
        <v>-4.6796719203500006</v>
      </c>
      <c r="DF59" s="5">
        <v>-0.59034788119999981</v>
      </c>
      <c r="DG59" s="5">
        <v>-85.142882999999941</v>
      </c>
      <c r="DH59" s="5">
        <v>4.6201543530239997</v>
      </c>
      <c r="DN59" s="5">
        <f t="array" ref="DN59:DY59">MMULT($N59:$S59,'support matrix 25x14,4,xy'!$N$15:$Y$20)/1000</f>
        <v>10.545953926199999</v>
      </c>
      <c r="DO59" s="5">
        <v>-367.49006358399998</v>
      </c>
      <c r="DP59" s="5">
        <v>-4.4949355683833998</v>
      </c>
      <c r="DQ59" s="5">
        <v>5.0687838781999988</v>
      </c>
      <c r="DR59" s="5">
        <v>-179.23954081599996</v>
      </c>
      <c r="DS59" s="5">
        <v>4.3869974396640004</v>
      </c>
      <c r="DT59" s="5">
        <v>-10.492379480799999</v>
      </c>
      <c r="DU59" s="5">
        <v>-366.71466587000003</v>
      </c>
      <c r="DV59" s="5">
        <v>-4.1147484115499999</v>
      </c>
      <c r="DW59" s="5">
        <v>-5.1223583235999994</v>
      </c>
      <c r="DX59" s="5">
        <v>-179.56679950999998</v>
      </c>
      <c r="DY59" s="5">
        <v>4.2226847575779995</v>
      </c>
    </row>
    <row r="60" spans="1:129" x14ac:dyDescent="0.35">
      <c r="A60" s="5" t="s">
        <v>22</v>
      </c>
      <c r="B60" s="5" t="s">
        <v>23</v>
      </c>
      <c r="C60" s="9">
        <f t="shared" si="21"/>
        <v>770.02799999999991</v>
      </c>
      <c r="D60" s="9">
        <f t="shared" si="21"/>
        <v>899.3599999999999</v>
      </c>
      <c r="E60" s="9">
        <f t="shared" si="21"/>
        <v>841.17600000000004</v>
      </c>
      <c r="F60" s="9">
        <f t="shared" si="21"/>
        <v>1953.56</v>
      </c>
      <c r="G60" s="9">
        <f t="shared" si="21"/>
        <v>2681.7</v>
      </c>
      <c r="H60" s="9">
        <f t="shared" si="21"/>
        <v>322.99399999999997</v>
      </c>
      <c r="I60" s="9">
        <f t="shared" si="22"/>
        <v>1093.0219999999999</v>
      </c>
      <c r="J60" s="9">
        <f t="shared" si="23"/>
        <v>1093.0219999999999</v>
      </c>
      <c r="K60" s="9">
        <f t="shared" si="24"/>
        <v>841.17600000000004</v>
      </c>
      <c r="L60" s="9">
        <f t="shared" si="25"/>
        <v>2681.7</v>
      </c>
      <c r="M60" s="2"/>
      <c r="N60" s="9">
        <f>J59</f>
        <v>0</v>
      </c>
      <c r="O60" s="9">
        <f>J60</f>
        <v>1093.0219999999999</v>
      </c>
      <c r="P60" s="9">
        <f>J61</f>
        <v>0</v>
      </c>
      <c r="Q60" s="9">
        <f>J62</f>
        <v>104.86420000000001</v>
      </c>
      <c r="R60" s="9">
        <f>J63</f>
        <v>0</v>
      </c>
      <c r="S60" s="9">
        <f>J64</f>
        <v>0</v>
      </c>
      <c r="T60" s="9" t="s">
        <v>64</v>
      </c>
      <c r="U60" s="9">
        <f t="array" ref="U60:AR60">MMULT(N60:S60,'support matrix 17x36,8,xy'!N15:AK20)/1000</f>
        <v>1.0720801433999991</v>
      </c>
      <c r="V60" s="9">
        <v>4.5610038320000097</v>
      </c>
      <c r="W60" s="9">
        <v>0.25462877635999998</v>
      </c>
      <c r="X60" s="9">
        <v>1.9000577402800003</v>
      </c>
      <c r="Y60" s="9">
        <v>-192.73862243999997</v>
      </c>
      <c r="Z60" s="9">
        <v>2.3082088266999996</v>
      </c>
      <c r="AA60" s="9">
        <v>3.6093676821999998</v>
      </c>
      <c r="AB60" s="9">
        <v>-260.72506444599998</v>
      </c>
      <c r="AC60" s="9">
        <v>-2.0409435380600001</v>
      </c>
      <c r="AD60" s="9">
        <v>6.1939910452000007</v>
      </c>
      <c r="AE60" s="9">
        <v>-97.859667626000004</v>
      </c>
      <c r="AF60" s="9">
        <v>-0.53063710607600001</v>
      </c>
      <c r="AG60" s="9">
        <v>-1.0641704429999996</v>
      </c>
      <c r="AH60" s="9">
        <v>4.5630275180000028</v>
      </c>
      <c r="AI60" s="9">
        <v>0.25965224585999996</v>
      </c>
      <c r="AJ60" s="9">
        <v>-1.8976923221199999</v>
      </c>
      <c r="AK60" s="9">
        <v>-192.19537534400001</v>
      </c>
      <c r="AL60" s="9">
        <v>2.4147604759600001</v>
      </c>
      <c r="AM60" s="9">
        <v>-3.6507802204999997</v>
      </c>
      <c r="AN60" s="9">
        <v>-261.04446393199999</v>
      </c>
      <c r="AO60" s="9">
        <v>-2.0816099301199995</v>
      </c>
      <c r="AP60" s="9">
        <v>-6.1628221662000007</v>
      </c>
      <c r="AQ60" s="9">
        <v>-97.587209650000005</v>
      </c>
      <c r="AR60" s="9">
        <v>-0.58410093042000011</v>
      </c>
      <c r="AX60" s="9">
        <f t="array" ref="AX60:BI60">MMULT(N60:S60,'support matrix 17x36,4,xy'!N15:Y20)/1000</f>
        <v>9.2936680689999989</v>
      </c>
      <c r="AY60" s="9">
        <v>-210.61963021400001</v>
      </c>
      <c r="AZ60" s="9">
        <v>6.609756082034</v>
      </c>
      <c r="BA60" s="9">
        <v>14.8760289286</v>
      </c>
      <c r="BB60" s="9">
        <v>-336.12090440599997</v>
      </c>
      <c r="BC60" s="9">
        <v>-6.5044147526959986</v>
      </c>
      <c r="BD60" s="9">
        <v>-9.2512660435999994</v>
      </c>
      <c r="BE60" s="9">
        <v>-210.74433622200002</v>
      </c>
      <c r="BF60" s="9">
        <v>6.5440766961639989</v>
      </c>
      <c r="BG60" s="9">
        <v>-14.917337931999999</v>
      </c>
      <c r="BH60" s="9">
        <v>-335.52619893799994</v>
      </c>
      <c r="BI60" s="9">
        <v>-6.6494185498230003</v>
      </c>
      <c r="BO60" s="5">
        <f t="array" ref="BO60:BZ60">MMULT(N60:S60,'support matrix 17x24,4,xy'!N15:Y20)/1000</f>
        <v>13.055259139999999</v>
      </c>
      <c r="BP60" s="5">
        <v>-372.51245765999994</v>
      </c>
      <c r="BQ60" s="5">
        <v>-5.6790701900939995</v>
      </c>
      <c r="BR60" s="5">
        <v>5.6990641595999971</v>
      </c>
      <c r="BS60" s="5">
        <v>-174.12446176999998</v>
      </c>
      <c r="BT60" s="5">
        <v>5.6814586218459988</v>
      </c>
      <c r="BU60" s="5">
        <v>-13.056197337399999</v>
      </c>
      <c r="BV60" s="5">
        <v>-370.67550468200005</v>
      </c>
      <c r="BW60" s="5">
        <v>-5.7423163901039986</v>
      </c>
      <c r="BX60" s="5">
        <v>-5.6982352644000001</v>
      </c>
      <c r="BY60" s="5">
        <v>-175.69864566799995</v>
      </c>
      <c r="BZ60" s="5">
        <v>5.7400372605519996</v>
      </c>
      <c r="CF60" s="5">
        <f t="array" ref="CF60:CQ60">MMULT(N60:S60,'support matrix 17x24,4,no'!N15:Y20)/1000</f>
        <v>10.558486348200001</v>
      </c>
      <c r="CG60" s="5">
        <v>-372.50983792400001</v>
      </c>
      <c r="CH60" s="5">
        <v>-23.850599179609993</v>
      </c>
      <c r="CI60" s="5">
        <v>4.0071194855999996</v>
      </c>
      <c r="CJ60" s="5">
        <v>-175.10721157999996</v>
      </c>
      <c r="CK60" s="5">
        <v>23.651096279272004</v>
      </c>
      <c r="CL60" s="5">
        <v>-10.4268686158</v>
      </c>
      <c r="CM60" s="5">
        <v>-371.04022799199998</v>
      </c>
      <c r="CN60" s="5">
        <v>-23.418705082625998</v>
      </c>
      <c r="CO60" s="5">
        <v>-4.1387372180000002</v>
      </c>
      <c r="CP60" s="5">
        <v>-174.35379228400001</v>
      </c>
      <c r="CQ60" s="5">
        <v>23.618207982963998</v>
      </c>
      <c r="CW60" s="5">
        <f t="array" ref="CW60:DH60">MMULT($N60:$S60,'support matrix 14x14,4,xy'!$N$15:$Y$20)/1000</f>
        <v>8.4241635253999991</v>
      </c>
      <c r="CX60" s="5">
        <v>-459.91022559999999</v>
      </c>
      <c r="CY60" s="5">
        <v>-4.4744295382220001</v>
      </c>
      <c r="CZ60" s="5">
        <v>0.65474095959999978</v>
      </c>
      <c r="DA60" s="5">
        <v>-86.185426039999939</v>
      </c>
      <c r="DB60" s="5">
        <v>4.5339470006837992</v>
      </c>
      <c r="DC60" s="5">
        <v>-8.4885566038000011</v>
      </c>
      <c r="DD60" s="5">
        <v>-461.76204872</v>
      </c>
      <c r="DE60" s="5">
        <v>-4.6796719203500006</v>
      </c>
      <c r="DF60" s="5">
        <v>-0.59034788119999981</v>
      </c>
      <c r="DG60" s="5">
        <v>-85.142882999999941</v>
      </c>
      <c r="DH60" s="5">
        <v>4.6201543530239997</v>
      </c>
      <c r="DN60" s="5">
        <f t="array" ref="DN60:DY60">MMULT($N60:$S60,'support matrix 25x14,4,xy'!$N$15:$Y$20)/1000</f>
        <v>10.545953926199999</v>
      </c>
      <c r="DO60" s="5">
        <v>-367.49006358399998</v>
      </c>
      <c r="DP60" s="5">
        <v>-4.4949355683833998</v>
      </c>
      <c r="DQ60" s="5">
        <v>5.0687838781999988</v>
      </c>
      <c r="DR60" s="5">
        <v>-179.23954081599996</v>
      </c>
      <c r="DS60" s="5">
        <v>4.3869974396640004</v>
      </c>
      <c r="DT60" s="5">
        <v>-10.492379480799999</v>
      </c>
      <c r="DU60" s="5">
        <v>-366.71466587000003</v>
      </c>
      <c r="DV60" s="5">
        <v>-4.1147484115499999</v>
      </c>
      <c r="DW60" s="5">
        <v>-5.1223583235999994</v>
      </c>
      <c r="DX60" s="5">
        <v>-179.56679950999998</v>
      </c>
      <c r="DY60" s="5">
        <v>4.2226847575779995</v>
      </c>
    </row>
    <row r="61" spans="1:129" x14ac:dyDescent="0.35">
      <c r="A61" s="5" t="s">
        <v>23</v>
      </c>
      <c r="B61" s="43" t="s">
        <v>24</v>
      </c>
      <c r="C61" s="9">
        <f t="shared" si="21"/>
        <v>0</v>
      </c>
      <c r="D61" s="9">
        <f t="shared" si="21"/>
        <v>314.77599999999995</v>
      </c>
      <c r="E61" s="9">
        <f t="shared" si="21"/>
        <v>294.41160000000002</v>
      </c>
      <c r="F61" s="9">
        <f t="shared" si="21"/>
        <v>683.74599999999998</v>
      </c>
      <c r="G61" s="9">
        <f t="shared" si="21"/>
        <v>938.59499999999991</v>
      </c>
      <c r="H61" s="9">
        <f t="shared" si="21"/>
        <v>0</v>
      </c>
      <c r="I61" s="9">
        <f t="shared" si="22"/>
        <v>0</v>
      </c>
      <c r="J61" s="9">
        <f t="shared" si="23"/>
        <v>0</v>
      </c>
      <c r="K61" s="9">
        <f t="shared" si="24"/>
        <v>294.41160000000002</v>
      </c>
      <c r="L61" s="9">
        <f t="shared" si="25"/>
        <v>938.59499999999991</v>
      </c>
      <c r="M61" s="2"/>
      <c r="N61" s="9">
        <f>K59</f>
        <v>0</v>
      </c>
      <c r="O61" s="9">
        <f>K60</f>
        <v>841.17600000000004</v>
      </c>
      <c r="P61" s="9">
        <f>K61</f>
        <v>294.41160000000002</v>
      </c>
      <c r="Q61" s="9">
        <f>K62</f>
        <v>0</v>
      </c>
      <c r="R61" s="9">
        <f>K63</f>
        <v>0</v>
      </c>
      <c r="S61" s="9">
        <f>K64</f>
        <v>0</v>
      </c>
      <c r="T61" s="9" t="s">
        <v>65</v>
      </c>
      <c r="U61" s="9">
        <f t="array" ref="U61:AR61">MMULT(N61:S61,'support matrix 17x36,8,xy'!N15:AK20)/1000</f>
        <v>-9.9668841300000004</v>
      </c>
      <c r="V61" s="9">
        <v>222.69966364800001</v>
      </c>
      <c r="W61" s="9">
        <v>-36.705707347679997</v>
      </c>
      <c r="X61" s="9">
        <v>-2.1652711416000003</v>
      </c>
      <c r="Y61" s="9">
        <v>-6.7474932839999671</v>
      </c>
      <c r="Z61" s="9">
        <v>-34.439007204000006</v>
      </c>
      <c r="AA61" s="9">
        <v>6.286318542000001</v>
      </c>
      <c r="AB61" s="9">
        <v>-343.64394892800004</v>
      </c>
      <c r="AC61" s="9">
        <v>-37.852583529600004</v>
      </c>
      <c r="AD61" s="9">
        <v>15.610670384400002</v>
      </c>
      <c r="AE61" s="9">
        <v>-293.097683088</v>
      </c>
      <c r="AF61" s="9">
        <v>-37.972316521440007</v>
      </c>
      <c r="AG61" s="9">
        <v>10.0626099588</v>
      </c>
      <c r="AH61" s="9">
        <v>221.93209054800005</v>
      </c>
      <c r="AI61" s="9">
        <v>-36.937712100239999</v>
      </c>
      <c r="AJ61" s="9">
        <v>2.2924148940000006</v>
      </c>
      <c r="AK61" s="9">
        <v>-7.1777548079999978</v>
      </c>
      <c r="AL61" s="9">
        <v>-34.607074168799997</v>
      </c>
      <c r="AM61" s="9">
        <v>-6.4325149308</v>
      </c>
      <c r="AN61" s="9">
        <v>-343.07783747999997</v>
      </c>
      <c r="AO61" s="9">
        <v>-37.729267128000004</v>
      </c>
      <c r="AP61" s="9">
        <v>-15.687637988400004</v>
      </c>
      <c r="AQ61" s="10">
        <v>-292.06934542800002</v>
      </c>
      <c r="AR61" s="9">
        <v>-38.165013119520012</v>
      </c>
      <c r="AX61" s="9">
        <f t="array" ref="AX61:BI61">MMULT(N61:S61,'support matrix 17x36,4,xy'!N15:Y20)/1000</f>
        <v>-4.5386492255999986</v>
      </c>
      <c r="AY61" s="9">
        <v>103.82214780000001</v>
      </c>
      <c r="AZ61" s="9">
        <v>-67.610025705600009</v>
      </c>
      <c r="BA61" s="9">
        <v>23.3557563456</v>
      </c>
      <c r="BB61" s="9">
        <v>-524.58679476000009</v>
      </c>
      <c r="BC61" s="9">
        <v>-79.128248673599998</v>
      </c>
      <c r="BD61" s="9">
        <v>4.7677435092000016</v>
      </c>
      <c r="BE61" s="9">
        <v>102.83376600000007</v>
      </c>
      <c r="BF61" s="9">
        <v>-68.208606547200006</v>
      </c>
      <c r="BG61" s="9">
        <v>-23.5840094532</v>
      </c>
      <c r="BH61" s="9">
        <v>-523.23670728000013</v>
      </c>
      <c r="BI61" s="9">
        <v>-79.461774957599999</v>
      </c>
      <c r="BO61" s="5">
        <f t="array" ref="BO61:BZ61">MMULT(N61:S61,'support matrix 17x24,4,xy'!N15:Y20)/1000</f>
        <v>25.741541775600002</v>
      </c>
      <c r="BP61" s="5">
        <v>-705.47748767999997</v>
      </c>
      <c r="BQ61" s="5">
        <v>-78.146764516800005</v>
      </c>
      <c r="BR61" s="5">
        <v>-11.228942541600002</v>
      </c>
      <c r="BS61" s="5">
        <v>284.81798771999996</v>
      </c>
      <c r="BT61" s="5">
        <v>-68.908380861600008</v>
      </c>
      <c r="BU61" s="5">
        <v>-25.876129935600002</v>
      </c>
      <c r="BV61" s="5">
        <v>-700.68278448000001</v>
      </c>
      <c r="BW61" s="5">
        <v>-78.266379744000005</v>
      </c>
      <c r="BX61" s="5">
        <v>11.363446584000002</v>
      </c>
      <c r="BY61" s="5">
        <v>280.20413736000006</v>
      </c>
      <c r="BZ61" s="5">
        <v>-69.08999076000002</v>
      </c>
      <c r="CF61" s="5">
        <f t="array" ref="CF61:CQ61">MMULT(N61:S61,'support matrix 17x24,4,no'!N15:Y20)/1000</f>
        <v>21.4052374368</v>
      </c>
      <c r="CG61" s="5">
        <v>-705.08634084000005</v>
      </c>
      <c r="CH61" s="5">
        <v>-92.534827644000003</v>
      </c>
      <c r="CI61" s="5">
        <v>-10.373424490800002</v>
      </c>
      <c r="CJ61" s="5">
        <v>283.61931192000003</v>
      </c>
      <c r="CK61" s="5">
        <v>-54.978001595999999</v>
      </c>
      <c r="CL61" s="5">
        <v>-21.407550670800003</v>
      </c>
      <c r="CM61" s="5">
        <v>-703.77831216000004</v>
      </c>
      <c r="CN61" s="5">
        <v>-91.538034084000017</v>
      </c>
      <c r="CO61" s="5">
        <v>10.3757377248</v>
      </c>
      <c r="CP61" s="5">
        <v>284.04831168000004</v>
      </c>
      <c r="CQ61" s="5">
        <v>-55.357792559999993</v>
      </c>
      <c r="CW61" s="5">
        <f t="array" ref="CW61:DH61">MMULT($N61:$S61,'support matrix 14x14,4,xy'!$N$15:$Y$20)/1000</f>
        <v>23.159089396800002</v>
      </c>
      <c r="CX61" s="5">
        <v>-1146.7500055200001</v>
      </c>
      <c r="CY61" s="5">
        <v>-76.284064382400018</v>
      </c>
      <c r="CZ61" s="5">
        <v>-16.4058340572</v>
      </c>
      <c r="DA61" s="5">
        <v>726.48165240000003</v>
      </c>
      <c r="DB61" s="5">
        <v>-70.9567285392</v>
      </c>
      <c r="DC61" s="5">
        <v>-22.997583604799999</v>
      </c>
      <c r="DD61" s="5">
        <v>-1155.2585007600001</v>
      </c>
      <c r="DE61" s="5">
        <v>-77.408380224000013</v>
      </c>
      <c r="DF61" s="5">
        <v>16.244622676799999</v>
      </c>
      <c r="DG61" s="5">
        <v>734.35926563999999</v>
      </c>
      <c r="DH61" s="5">
        <v>-69.762426854400005</v>
      </c>
      <c r="DN61" s="5">
        <f t="array" ref="DN61:DY61">MMULT($N61:$S61,'support matrix 25x14,4,xy'!$N$15:$Y$20)/1000</f>
        <v>19.875600939600002</v>
      </c>
      <c r="DO61" s="5">
        <v>-681.75632447999999</v>
      </c>
      <c r="DP61" s="5">
        <v>-77.239051495200002</v>
      </c>
      <c r="DQ61" s="5">
        <v>-8.1776186604000021</v>
      </c>
      <c r="DR61" s="5">
        <v>261.00008927999994</v>
      </c>
      <c r="DS61" s="5">
        <v>-70.491894681600002</v>
      </c>
      <c r="DT61" s="5">
        <v>-19.649703124799998</v>
      </c>
      <c r="DU61" s="5">
        <v>-680.1034136400001</v>
      </c>
      <c r="DV61" s="5">
        <v>-76.1124644784</v>
      </c>
      <c r="DW61" s="5">
        <v>7.9520152572000002</v>
      </c>
      <c r="DX61" s="5">
        <v>259.69206059999999</v>
      </c>
      <c r="DY61" s="5">
        <v>-70.568189344800004</v>
      </c>
    </row>
    <row r="62" spans="1:129" x14ac:dyDescent="0.35">
      <c r="A62" s="5" t="s">
        <v>25</v>
      </c>
      <c r="B62" s="43" t="s">
        <v>25</v>
      </c>
      <c r="C62" s="9">
        <f t="shared" si="21"/>
        <v>151.13</v>
      </c>
      <c r="D62" s="9">
        <f t="shared" si="21"/>
        <v>0</v>
      </c>
      <c r="E62" s="9">
        <f t="shared" si="21"/>
        <v>0</v>
      </c>
      <c r="F62" s="9">
        <f t="shared" si="21"/>
        <v>0</v>
      </c>
      <c r="G62" s="9">
        <f t="shared" si="21"/>
        <v>0</v>
      </c>
      <c r="H62" s="9">
        <f t="shared" si="21"/>
        <v>-46.265799999999992</v>
      </c>
      <c r="I62" s="9">
        <f t="shared" si="22"/>
        <v>104.86420000000001</v>
      </c>
      <c r="J62" s="9">
        <f t="shared" si="23"/>
        <v>104.86420000000001</v>
      </c>
      <c r="K62" s="9">
        <f t="shared" si="24"/>
        <v>0</v>
      </c>
      <c r="L62" s="9">
        <f t="shared" si="25"/>
        <v>0</v>
      </c>
      <c r="M62" s="2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10"/>
      <c r="AR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</row>
    <row r="63" spans="1:129" x14ac:dyDescent="0.35">
      <c r="A63" s="5" t="s">
        <v>26</v>
      </c>
      <c r="B63" s="43" t="s">
        <v>27</v>
      </c>
      <c r="C63" s="9">
        <f t="shared" si="21"/>
        <v>0</v>
      </c>
      <c r="D63" s="9">
        <f t="shared" si="21"/>
        <v>0</v>
      </c>
      <c r="E63" s="9">
        <f t="shared" si="21"/>
        <v>0</v>
      </c>
      <c r="F63" s="9">
        <f t="shared" si="21"/>
        <v>0</v>
      </c>
      <c r="G63" s="9">
        <f t="shared" si="21"/>
        <v>0</v>
      </c>
      <c r="H63" s="9">
        <f t="shared" si="21"/>
        <v>0</v>
      </c>
      <c r="I63" s="9">
        <f t="shared" si="22"/>
        <v>0</v>
      </c>
      <c r="J63" s="9">
        <f t="shared" si="23"/>
        <v>0</v>
      </c>
      <c r="K63" s="9">
        <f t="shared" si="24"/>
        <v>0</v>
      </c>
      <c r="L63" s="9">
        <f t="shared" si="25"/>
        <v>0</v>
      </c>
      <c r="M63" s="2"/>
      <c r="N63" s="9">
        <f>L59</f>
        <v>0</v>
      </c>
      <c r="O63" s="9">
        <f>L60</f>
        <v>2681.7</v>
      </c>
      <c r="P63" s="9">
        <f>L61</f>
        <v>938.59499999999991</v>
      </c>
      <c r="Q63" s="9">
        <f>L62</f>
        <v>0</v>
      </c>
      <c r="R63" s="9">
        <f>L63</f>
        <v>0</v>
      </c>
      <c r="S63" s="9">
        <f>L64</f>
        <v>0</v>
      </c>
      <c r="T63" s="9" t="s">
        <v>66</v>
      </c>
      <c r="U63" s="9">
        <f t="array" ref="U63:AR63">MMULT(N63:S63,'support matrix 17x36,8,xy'!N15:AK20)/1000</f>
        <v>-31.774792874999992</v>
      </c>
      <c r="V63" s="9">
        <v>709.97471159999998</v>
      </c>
      <c r="W63" s="9">
        <v>-117.01914390599998</v>
      </c>
      <c r="X63" s="9">
        <v>-6.9029639700000001</v>
      </c>
      <c r="Y63" s="9">
        <v>-21.511256549999931</v>
      </c>
      <c r="Z63" s="9">
        <v>-109.79282054999999</v>
      </c>
      <c r="AA63" s="9">
        <v>20.041014524999998</v>
      </c>
      <c r="AB63" s="9">
        <v>-1095.5495375999999</v>
      </c>
      <c r="AC63" s="9">
        <v>-120.67542731999998</v>
      </c>
      <c r="AD63" s="9">
        <v>49.767390854999995</v>
      </c>
      <c r="AE63" s="9">
        <v>-934.40618459999985</v>
      </c>
      <c r="AF63" s="9">
        <v>-121.05714049799998</v>
      </c>
      <c r="AG63" s="9">
        <v>32.079970334999999</v>
      </c>
      <c r="AH63" s="9">
        <v>707.52766034999991</v>
      </c>
      <c r="AI63" s="9">
        <v>-117.75878358299998</v>
      </c>
      <c r="AJ63" s="9">
        <v>7.3083029249999987</v>
      </c>
      <c r="AK63" s="9">
        <v>-22.882946099999941</v>
      </c>
      <c r="AL63" s="9">
        <v>-110.32862420999999</v>
      </c>
      <c r="AM63" s="9">
        <v>-20.507093984999997</v>
      </c>
      <c r="AN63" s="9">
        <v>-1093.7447534999999</v>
      </c>
      <c r="AO63" s="9">
        <v>-120.28229009999998</v>
      </c>
      <c r="AP63" s="9">
        <v>-50.012766405000001</v>
      </c>
      <c r="AQ63" s="10">
        <v>-931.12780635000001</v>
      </c>
      <c r="AR63" s="9">
        <v>-121.67146433400001</v>
      </c>
      <c r="AX63" s="9">
        <f t="array" ref="AX63:BI63">MMULT(N63:S63,'support matrix 17x36,4,xy'!N15:Y20)/1000</f>
        <v>-14.46938052</v>
      </c>
      <c r="AY63" s="9">
        <v>330.9888224999998</v>
      </c>
      <c r="AZ63" s="9">
        <v>-215.54324652</v>
      </c>
      <c r="BA63" s="9">
        <v>74.459009519999995</v>
      </c>
      <c r="BB63" s="9">
        <v>-1672.4019794999999</v>
      </c>
      <c r="BC63" s="9">
        <v>-252.26376461999999</v>
      </c>
      <c r="BD63" s="9">
        <v>15.199741514999998</v>
      </c>
      <c r="BE63" s="9">
        <v>327.83782499999995</v>
      </c>
      <c r="BF63" s="9">
        <v>-217.45154423999998</v>
      </c>
      <c r="BG63" s="9">
        <v>-75.186688814999997</v>
      </c>
      <c r="BH63" s="9">
        <v>-1668.0978509999998</v>
      </c>
      <c r="BI63" s="9">
        <v>-253.32705866999996</v>
      </c>
      <c r="BO63" s="5">
        <f t="array" ref="BO63:BZ63">MMULT(N63:S63,'support matrix 17x24,4,xy'!N15:Y20)/1000</f>
        <v>82.06498114499999</v>
      </c>
      <c r="BP63" s="5">
        <v>-2249.0881559999998</v>
      </c>
      <c r="BQ63" s="5">
        <v>-249.13475705999997</v>
      </c>
      <c r="BR63" s="5">
        <v>-35.798281469999999</v>
      </c>
      <c r="BS63" s="5">
        <v>908.01021149999997</v>
      </c>
      <c r="BT63" s="5">
        <v>-219.68245046999999</v>
      </c>
      <c r="BU63" s="5">
        <v>-82.494053144999995</v>
      </c>
      <c r="BV63" s="5">
        <v>-2233.8024659999996</v>
      </c>
      <c r="BW63" s="5">
        <v>-249.51609479999999</v>
      </c>
      <c r="BX63" s="5">
        <v>36.227085299999992</v>
      </c>
      <c r="BY63" s="5">
        <v>893.30108699999982</v>
      </c>
      <c r="BZ63" s="5">
        <v>-220.26142949999996</v>
      </c>
      <c r="CF63" s="5">
        <f t="array" ref="CF63:CQ63">MMULT(N63:S63,'support matrix 17x24,4,no'!N15:Y20)/1000</f>
        <v>68.240683559999994</v>
      </c>
      <c r="CG63" s="5">
        <v>-2247.8411654999995</v>
      </c>
      <c r="CH63" s="5">
        <v>-295.00443104999994</v>
      </c>
      <c r="CI63" s="5">
        <v>-33.070858484999995</v>
      </c>
      <c r="CJ63" s="5">
        <v>904.18878899999993</v>
      </c>
      <c r="CK63" s="5">
        <v>-175.27188944999997</v>
      </c>
      <c r="CL63" s="5">
        <v>-68.248058235000002</v>
      </c>
      <c r="CM63" s="5">
        <v>-2243.6711220000002</v>
      </c>
      <c r="CN63" s="5">
        <v>-291.82661654999998</v>
      </c>
      <c r="CO63" s="5">
        <v>33.078233160000003</v>
      </c>
      <c r="CP63" s="5">
        <v>905.55645600000003</v>
      </c>
      <c r="CQ63" s="5">
        <v>-176.48267699999997</v>
      </c>
      <c r="CW63" s="5">
        <f t="array" ref="CW63:DH63">MMULT($N63:$S63,'support matrix 14x14,4,xy'!$N$15:$Y$20)/1000</f>
        <v>73.832028059999985</v>
      </c>
      <c r="CX63" s="5">
        <v>-3655.881159</v>
      </c>
      <c r="CY63" s="5">
        <v>-243.19640057999999</v>
      </c>
      <c r="CZ63" s="5">
        <v>-52.302401864999993</v>
      </c>
      <c r="DA63" s="5">
        <v>2316.050205</v>
      </c>
      <c r="DB63" s="5">
        <v>-226.21265813999995</v>
      </c>
      <c r="DC63" s="5">
        <v>-73.31714165999999</v>
      </c>
      <c r="DD63" s="5">
        <v>-3683.0065544999998</v>
      </c>
      <c r="DE63" s="5">
        <v>-246.7807608</v>
      </c>
      <c r="DF63" s="5">
        <v>51.788454059999992</v>
      </c>
      <c r="DG63" s="5">
        <v>2341.1643254999999</v>
      </c>
      <c r="DH63" s="5">
        <v>-222.40518048000001</v>
      </c>
      <c r="DN63" s="5">
        <f t="array" ref="DN63:DY63">MMULT($N63:$S63,'support matrix 25x14,4,xy'!$N$15:$Y$20)/1000</f>
        <v>63.364146194999996</v>
      </c>
      <c r="DO63" s="5">
        <v>-2173.4642159999999</v>
      </c>
      <c r="DP63" s="5">
        <v>-246.24093458999999</v>
      </c>
      <c r="DQ63" s="5">
        <v>-26.070548804999998</v>
      </c>
      <c r="DR63" s="5">
        <v>832.07787599999995</v>
      </c>
      <c r="DS63" s="5">
        <v>-224.73075071999997</v>
      </c>
      <c r="DT63" s="5">
        <v>-62.643975659999995</v>
      </c>
      <c r="DU63" s="5">
        <v>-2168.1946754999999</v>
      </c>
      <c r="DV63" s="5">
        <v>-242.64933377999998</v>
      </c>
      <c r="DW63" s="5">
        <v>25.351316864999994</v>
      </c>
      <c r="DX63" s="5">
        <v>827.90783249999981</v>
      </c>
      <c r="DY63" s="5">
        <v>-224.97398090999999</v>
      </c>
    </row>
    <row r="64" spans="1:129" x14ac:dyDescent="0.35">
      <c r="A64" s="5" t="s">
        <v>27</v>
      </c>
      <c r="B64" s="43" t="s">
        <v>28</v>
      </c>
      <c r="C64" s="9">
        <f t="shared" si="21"/>
        <v>0</v>
      </c>
      <c r="D64" s="9">
        <f t="shared" si="21"/>
        <v>0</v>
      </c>
      <c r="E64" s="9">
        <f t="shared" si="21"/>
        <v>0</v>
      </c>
      <c r="F64" s="9">
        <f t="shared" si="21"/>
        <v>0</v>
      </c>
      <c r="G64" s="9">
        <f t="shared" si="21"/>
        <v>0</v>
      </c>
      <c r="H64" s="9">
        <f t="shared" si="21"/>
        <v>0</v>
      </c>
      <c r="I64" s="9">
        <f t="shared" si="22"/>
        <v>0</v>
      </c>
      <c r="J64" s="9">
        <f t="shared" si="23"/>
        <v>0</v>
      </c>
      <c r="K64" s="9">
        <f t="shared" si="24"/>
        <v>0</v>
      </c>
      <c r="L64" s="9">
        <f t="shared" si="25"/>
        <v>0</v>
      </c>
      <c r="M64" s="2"/>
      <c r="N64" s="2"/>
      <c r="O64" s="2"/>
      <c r="P64" s="2"/>
      <c r="Q64" s="2"/>
      <c r="R64" s="2"/>
      <c r="S64" s="2"/>
      <c r="T64" s="2"/>
      <c r="AQ64" s="8"/>
    </row>
    <row r="65" spans="1:129" x14ac:dyDescent="0.35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129" x14ac:dyDescent="0.35">
      <c r="A66" t="s">
        <v>67</v>
      </c>
      <c r="B66" s="2" t="s">
        <v>248</v>
      </c>
      <c r="C66" s="2"/>
      <c r="D66" s="2"/>
      <c r="E66" s="3"/>
      <c r="F66" s="2"/>
      <c r="G66" s="2"/>
      <c r="H66" s="2"/>
      <c r="I66" s="47" t="s">
        <v>7</v>
      </c>
      <c r="J66" s="47" t="s">
        <v>8</v>
      </c>
      <c r="K66" s="100" t="s">
        <v>9</v>
      </c>
      <c r="L66" s="100"/>
      <c r="M66" s="2"/>
      <c r="N66" s="2"/>
      <c r="O66" s="2"/>
      <c r="P66" s="2"/>
      <c r="Q66" s="2"/>
      <c r="R66" s="2"/>
      <c r="S66" s="2"/>
      <c r="T66" s="2"/>
    </row>
    <row r="67" spans="1:129" x14ac:dyDescent="0.35">
      <c r="A67" s="5" t="s">
        <v>10</v>
      </c>
      <c r="B67" s="5" t="s">
        <v>11</v>
      </c>
      <c r="C67" s="9" t="s">
        <v>12</v>
      </c>
      <c r="D67" s="9" t="s">
        <v>13</v>
      </c>
      <c r="E67" s="9" t="s">
        <v>14</v>
      </c>
      <c r="F67" s="9" t="s">
        <v>15</v>
      </c>
      <c r="G67" s="9" t="s">
        <v>16</v>
      </c>
      <c r="H67" s="9" t="s">
        <v>17</v>
      </c>
      <c r="I67" s="9"/>
      <c r="J67" s="9"/>
      <c r="K67" s="5" t="s">
        <v>19</v>
      </c>
      <c r="L67" s="5" t="s">
        <v>20</v>
      </c>
      <c r="M67" s="2"/>
      <c r="N67" s="5" t="s">
        <v>21</v>
      </c>
      <c r="O67" s="5" t="s">
        <v>22</v>
      </c>
      <c r="P67" s="5" t="s">
        <v>23</v>
      </c>
      <c r="Q67" s="5" t="s">
        <v>25</v>
      </c>
      <c r="R67" s="5" t="s">
        <v>26</v>
      </c>
      <c r="S67" s="5" t="s">
        <v>27</v>
      </c>
      <c r="T67" s="9"/>
      <c r="U67" s="9" t="s">
        <v>39</v>
      </c>
      <c r="V67" s="9" t="s">
        <v>40</v>
      </c>
      <c r="W67" s="9" t="s">
        <v>41</v>
      </c>
      <c r="X67" s="9" t="s">
        <v>42</v>
      </c>
      <c r="Y67" s="9" t="s">
        <v>43</v>
      </c>
      <c r="Z67" s="9" t="s">
        <v>44</v>
      </c>
      <c r="AA67" s="9" t="s">
        <v>45</v>
      </c>
      <c r="AB67" s="9" t="s">
        <v>46</v>
      </c>
      <c r="AC67" s="9" t="s">
        <v>47</v>
      </c>
      <c r="AD67" s="9" t="s">
        <v>48</v>
      </c>
      <c r="AE67" s="9" t="s">
        <v>49</v>
      </c>
      <c r="AF67" s="9" t="s">
        <v>50</v>
      </c>
      <c r="AG67" s="9" t="s">
        <v>51</v>
      </c>
      <c r="AH67" s="9" t="s">
        <v>52</v>
      </c>
      <c r="AI67" s="9" t="s">
        <v>53</v>
      </c>
      <c r="AJ67" s="9" t="s">
        <v>54</v>
      </c>
      <c r="AK67" s="9" t="s">
        <v>55</v>
      </c>
      <c r="AL67" s="9" t="s">
        <v>56</v>
      </c>
      <c r="AM67" s="9" t="s">
        <v>57</v>
      </c>
      <c r="AN67" s="9" t="s">
        <v>58</v>
      </c>
      <c r="AO67" s="9" t="s">
        <v>59</v>
      </c>
      <c r="AP67" s="9" t="s">
        <v>60</v>
      </c>
      <c r="AQ67" s="9" t="s">
        <v>61</v>
      </c>
      <c r="AR67" s="9" t="s">
        <v>62</v>
      </c>
      <c r="AX67" s="9" t="s">
        <v>39</v>
      </c>
      <c r="AY67" s="9" t="s">
        <v>40</v>
      </c>
      <c r="AZ67" s="9" t="s">
        <v>41</v>
      </c>
      <c r="BA67" s="9" t="s">
        <v>42</v>
      </c>
      <c r="BB67" s="9" t="s">
        <v>43</v>
      </c>
      <c r="BC67" s="9" t="s">
        <v>44</v>
      </c>
      <c r="BD67" s="9" t="s">
        <v>45</v>
      </c>
      <c r="BE67" s="9" t="s">
        <v>46</v>
      </c>
      <c r="BF67" s="9" t="s">
        <v>47</v>
      </c>
      <c r="BG67" s="9" t="s">
        <v>48</v>
      </c>
      <c r="BH67" s="9" t="s">
        <v>49</v>
      </c>
      <c r="BI67" s="9" t="s">
        <v>50</v>
      </c>
      <c r="BO67" s="9" t="s">
        <v>39</v>
      </c>
      <c r="BP67" s="9" t="s">
        <v>40</v>
      </c>
      <c r="BQ67" s="9" t="s">
        <v>41</v>
      </c>
      <c r="BR67" s="9" t="s">
        <v>42</v>
      </c>
      <c r="BS67" s="9" t="s">
        <v>43</v>
      </c>
      <c r="BT67" s="9" t="s">
        <v>44</v>
      </c>
      <c r="BU67" s="9" t="s">
        <v>45</v>
      </c>
      <c r="BV67" s="9" t="s">
        <v>46</v>
      </c>
      <c r="BW67" s="9" t="s">
        <v>47</v>
      </c>
      <c r="BX67" s="9" t="s">
        <v>48</v>
      </c>
      <c r="BY67" s="9" t="s">
        <v>49</v>
      </c>
      <c r="BZ67" s="9" t="s">
        <v>50</v>
      </c>
      <c r="CF67" s="9" t="s">
        <v>39</v>
      </c>
      <c r="CG67" s="9" t="s">
        <v>40</v>
      </c>
      <c r="CH67" s="9" t="s">
        <v>41</v>
      </c>
      <c r="CI67" s="9" t="s">
        <v>42</v>
      </c>
      <c r="CJ67" s="9" t="s">
        <v>43</v>
      </c>
      <c r="CK67" s="9" t="s">
        <v>44</v>
      </c>
      <c r="CL67" s="9" t="s">
        <v>45</v>
      </c>
      <c r="CM67" s="9" t="s">
        <v>46</v>
      </c>
      <c r="CN67" s="9" t="s">
        <v>47</v>
      </c>
      <c r="CO67" s="9" t="s">
        <v>48</v>
      </c>
      <c r="CP67" s="9" t="s">
        <v>49</v>
      </c>
      <c r="CQ67" s="9" t="s">
        <v>50</v>
      </c>
      <c r="CW67" s="9" t="s">
        <v>39</v>
      </c>
      <c r="CX67" s="9" t="s">
        <v>40</v>
      </c>
      <c r="CY67" s="9" t="s">
        <v>41</v>
      </c>
      <c r="CZ67" s="9" t="s">
        <v>42</v>
      </c>
      <c r="DA67" s="9" t="s">
        <v>43</v>
      </c>
      <c r="DB67" s="9" t="s">
        <v>44</v>
      </c>
      <c r="DC67" s="9" t="s">
        <v>45</v>
      </c>
      <c r="DD67" s="9" t="s">
        <v>46</v>
      </c>
      <c r="DE67" s="9" t="s">
        <v>47</v>
      </c>
      <c r="DF67" s="9" t="s">
        <v>48</v>
      </c>
      <c r="DG67" s="9" t="s">
        <v>49</v>
      </c>
      <c r="DH67" s="9" t="s">
        <v>50</v>
      </c>
      <c r="DN67" s="9" t="s">
        <v>39</v>
      </c>
      <c r="DO67" s="9" t="s">
        <v>40</v>
      </c>
      <c r="DP67" s="9" t="s">
        <v>41</v>
      </c>
      <c r="DQ67" s="9" t="s">
        <v>42</v>
      </c>
      <c r="DR67" s="9" t="s">
        <v>43</v>
      </c>
      <c r="DS67" s="9" t="s">
        <v>44</v>
      </c>
      <c r="DT67" s="9" t="s">
        <v>45</v>
      </c>
      <c r="DU67" s="9" t="s">
        <v>46</v>
      </c>
      <c r="DV67" s="9" t="s">
        <v>47</v>
      </c>
      <c r="DW67" s="9" t="s">
        <v>48</v>
      </c>
      <c r="DX67" s="9" t="s">
        <v>49</v>
      </c>
      <c r="DY67" s="9" t="s">
        <v>50</v>
      </c>
    </row>
    <row r="68" spans="1:129" x14ac:dyDescent="0.35">
      <c r="A68" s="5" t="s">
        <v>21</v>
      </c>
      <c r="B68" s="5" t="s">
        <v>21</v>
      </c>
      <c r="C68" s="9">
        <f t="shared" ref="C68:H68" si="26">1.2*C9+1.6*(C18+$K$52*C27)</f>
        <v>-2231.2000000000003</v>
      </c>
      <c r="D68" s="9">
        <f t="shared" si="26"/>
        <v>3570.2400000000002</v>
      </c>
      <c r="E68" s="9">
        <f t="shared" si="26"/>
        <v>-1632.8000000000002</v>
      </c>
      <c r="F68" s="9">
        <f t="shared" si="26"/>
        <v>1137.4080000000001</v>
      </c>
      <c r="G68" s="9">
        <f t="shared" si="26"/>
        <v>-2206.4</v>
      </c>
      <c r="H68" s="9">
        <f t="shared" si="26"/>
        <v>1362.5600000000002</v>
      </c>
      <c r="I68" s="9">
        <f t="shared" ref="I68:I73" si="27">C68+H68</f>
        <v>-868.6400000000001</v>
      </c>
      <c r="J68" s="9">
        <f t="shared" ref="J68:J73" si="28">1.2*C9+1.2*H9</f>
        <v>0</v>
      </c>
      <c r="K68" s="9">
        <f t="shared" ref="K68:K73" si="29">MIN(D68:G68)</f>
        <v>-2206.4</v>
      </c>
      <c r="L68" s="9">
        <f t="shared" ref="L68:L73" si="30">MAX(D68:G68)</f>
        <v>3570.2400000000002</v>
      </c>
      <c r="M68" s="2"/>
      <c r="N68" s="9">
        <f>I68</f>
        <v>-868.6400000000001</v>
      </c>
      <c r="O68" s="9">
        <f>I69</f>
        <v>936.87599999999998</v>
      </c>
      <c r="P68" s="9">
        <f>I70</f>
        <v>-7827.2000000000007</v>
      </c>
      <c r="Q68" s="9">
        <f>I71</f>
        <v>2595.4195999999997</v>
      </c>
      <c r="R68" s="9">
        <f>I72</f>
        <v>2505.5360000000001</v>
      </c>
      <c r="S68" s="9">
        <f>I73</f>
        <v>0</v>
      </c>
      <c r="T68" s="9" t="s">
        <v>63</v>
      </c>
      <c r="U68" s="9">
        <f t="array" ref="U68:AR68">MMULT(N68:S68,'support matrix 17x36,8,xy'!N15:AK20)/1000</f>
        <v>-618.81821963480002</v>
      </c>
      <c r="V68" s="9">
        <v>-5375.1586893920003</v>
      </c>
      <c r="W68" s="9">
        <v>1396.55798021448</v>
      </c>
      <c r="X68" s="9">
        <v>-147.21655600135998</v>
      </c>
      <c r="Y68" s="9">
        <v>-6048.5182278688017</v>
      </c>
      <c r="Z68" s="9">
        <v>1429.3627072045999</v>
      </c>
      <c r="AA68" s="9">
        <v>364.14779396760002</v>
      </c>
      <c r="AB68" s="9">
        <v>1253.0358844680004</v>
      </c>
      <c r="AC68" s="9">
        <v>1370.2895731557203</v>
      </c>
      <c r="AD68" s="9">
        <v>854.94895143759993</v>
      </c>
      <c r="AE68" s="9">
        <v>5342.0305991640007</v>
      </c>
      <c r="AF68" s="9">
        <v>1421.242258140712</v>
      </c>
      <c r="AG68" s="9">
        <v>-1186.5525366860002</v>
      </c>
      <c r="AH68" s="9">
        <v>-5895.5314113160011</v>
      </c>
      <c r="AI68" s="9">
        <v>568.55013864068007</v>
      </c>
      <c r="AJ68" s="9">
        <v>-339.10701027655995</v>
      </c>
      <c r="AK68" s="9">
        <v>-1567.6689946752003</v>
      </c>
      <c r="AL68" s="9">
        <v>503.01877953848009</v>
      </c>
      <c r="AM68" s="9">
        <v>539.29665993900005</v>
      </c>
      <c r="AN68" s="9">
        <v>5663.954844180802</v>
      </c>
      <c r="AO68" s="9">
        <v>555.06664330744024</v>
      </c>
      <c r="AP68" s="9">
        <v>1401.9244677204001</v>
      </c>
      <c r="AQ68" s="9">
        <v>5691.0119399800005</v>
      </c>
      <c r="AR68" s="9">
        <v>583.05918838924003</v>
      </c>
      <c r="AX68" s="9">
        <f t="array" ref="AX68:BI68">MMULT(N68:S68,'support matrix 17x36,4,xy'!N15:Y20)/1000</f>
        <v>-739.59830343800013</v>
      </c>
      <c r="AY68" s="9">
        <v>-8969.4105264600021</v>
      </c>
      <c r="AZ68" s="9">
        <v>2547.9651337398923</v>
      </c>
      <c r="BA68" s="9">
        <v>1195.4479102267999</v>
      </c>
      <c r="BB68" s="9">
        <v>4142.2224607720009</v>
      </c>
      <c r="BC68" s="9">
        <v>2407.659393363152</v>
      </c>
      <c r="BD68" s="9">
        <v>-1371.3778461767999</v>
      </c>
      <c r="BE68" s="9">
        <v>-5077.3912816440024</v>
      </c>
      <c r="BF68" s="9">
        <v>1338.5200655298322</v>
      </c>
      <c r="BG68" s="9">
        <v>1784.1604898639998</v>
      </c>
      <c r="BH68" s="9">
        <v>8967.7152216280028</v>
      </c>
      <c r="BI68" s="9">
        <v>1532.9858087900263</v>
      </c>
      <c r="BO68" s="5">
        <f t="array" ref="BO68:BZ68">MMULT(N68:S68,'support matrix 17x24,4,xy'!N15:Y20)/1000</f>
        <v>1451.7212561679999</v>
      </c>
      <c r="BP68" s="5">
        <v>8092.0849616400019</v>
      </c>
      <c r="BQ68" s="5">
        <v>2962.6089114438282</v>
      </c>
      <c r="BR68" s="5">
        <v>-1001.6044012071999</v>
      </c>
      <c r="BS68" s="5">
        <v>-12922.495914916</v>
      </c>
      <c r="BT68" s="5">
        <v>3101.9679321315484</v>
      </c>
      <c r="BU68" s="5">
        <v>2237.8525822868</v>
      </c>
      <c r="BV68" s="5">
        <v>12774.272138907998</v>
      </c>
      <c r="BW68" s="5">
        <v>960.33576438644809</v>
      </c>
      <c r="BX68" s="5">
        <v>-1819.3131619751998</v>
      </c>
      <c r="BY68" s="5">
        <v>-8881.5105368720015</v>
      </c>
      <c r="BZ68" s="5">
        <v>802.28748572577604</v>
      </c>
      <c r="CF68" s="5">
        <f t="array" ref="CF68:CQ68">MMULT(N68:S68,'support matrix 17x24,4,no'!N15:Y20)/1000</f>
        <v>1519.6123588036</v>
      </c>
      <c r="CG68" s="5">
        <v>8247.997366808002</v>
      </c>
      <c r="CH68" s="5">
        <v>2933.1094839658203</v>
      </c>
      <c r="CI68" s="5">
        <v>-1058.5961178992</v>
      </c>
      <c r="CJ68" s="5">
        <v>-13079.132932184002</v>
      </c>
      <c r="CK68" s="5">
        <v>3143.9541620851364</v>
      </c>
      <c r="CL68" s="5">
        <v>2166.1118539636</v>
      </c>
      <c r="CM68" s="5">
        <v>12681.212714640002</v>
      </c>
      <c r="CN68" s="5">
        <v>962.30591855281239</v>
      </c>
      <c r="CO68" s="5">
        <v>-1758.5054676680002</v>
      </c>
      <c r="CP68" s="5">
        <v>-8786.1610605040023</v>
      </c>
      <c r="CQ68" s="5">
        <v>787.72710803623193</v>
      </c>
      <c r="CW68" s="5">
        <f t="array" ref="CW68:DH68">MMULT($N68:$S68,'support matrix 14x14,4,xy'!$N$15:$Y$20)/1000</f>
        <v>2011.0029322652001</v>
      </c>
      <c r="CX68" s="5">
        <v>17259.838287116803</v>
      </c>
      <c r="CY68" s="5">
        <v>4095.9257349637646</v>
      </c>
      <c r="CZ68" s="5">
        <v>-1573.4457872552</v>
      </c>
      <c r="DA68" s="5">
        <v>-23279.430803139203</v>
      </c>
      <c r="DB68" s="5">
        <v>4288.2963436726041</v>
      </c>
      <c r="DC68" s="5">
        <v>2871.3391710756</v>
      </c>
      <c r="DD68" s="5">
        <v>23005.719303494407</v>
      </c>
      <c r="DE68" s="5">
        <v>-220.13506692829984</v>
      </c>
      <c r="DF68" s="5">
        <v>-2440.2728296855998</v>
      </c>
      <c r="DG68" s="5">
        <v>-17922.733876752005</v>
      </c>
      <c r="DH68" s="5">
        <v>-336.88701430348772</v>
      </c>
      <c r="DN68" s="5">
        <f t="array" ref="DN68:DY68">MMULT($N68:$S68,'support matrix 25x14,4,xy'!$N$15:$Y$20)/1000</f>
        <v>1717.4505198956001</v>
      </c>
      <c r="DO68" s="5">
        <v>6838.8186186880002</v>
      </c>
      <c r="DP68" s="5">
        <v>2778.7341162427711</v>
      </c>
      <c r="DQ68" s="5">
        <v>-1255.8553591443999</v>
      </c>
      <c r="DR68" s="5">
        <v>-12859.405005088001</v>
      </c>
      <c r="DS68" s="5">
        <v>2927.594084996832</v>
      </c>
      <c r="DT68" s="5">
        <v>2296.1831530576001</v>
      </c>
      <c r="DU68" s="5">
        <v>13071.820884340001</v>
      </c>
      <c r="DV68" s="5">
        <v>1124.0296911101002</v>
      </c>
      <c r="DW68" s="5">
        <v>-1889.1885691688001</v>
      </c>
      <c r="DX68" s="5">
        <v>-7988.0760738199997</v>
      </c>
      <c r="DY68" s="5">
        <v>996.86711888816421</v>
      </c>
    </row>
    <row r="69" spans="1:129" x14ac:dyDescent="0.35">
      <c r="A69" s="5" t="s">
        <v>22</v>
      </c>
      <c r="B69" s="5" t="s">
        <v>23</v>
      </c>
      <c r="C69" s="9">
        <f t="shared" ref="C69:H69" si="31">1.2*C10+1.6*(C19+$K$52*C28)</f>
        <v>660.024</v>
      </c>
      <c r="D69" s="9">
        <f t="shared" si="31"/>
        <v>770.88</v>
      </c>
      <c r="E69" s="9">
        <f t="shared" si="31"/>
        <v>721.00800000000004</v>
      </c>
      <c r="F69" s="9">
        <f t="shared" si="31"/>
        <v>1674.48</v>
      </c>
      <c r="G69" s="9">
        <f t="shared" si="31"/>
        <v>2298.6</v>
      </c>
      <c r="H69" s="9">
        <f t="shared" si="31"/>
        <v>276.85199999999998</v>
      </c>
      <c r="I69" s="9">
        <f t="shared" si="27"/>
        <v>936.87599999999998</v>
      </c>
      <c r="J69" s="9">
        <f t="shared" si="28"/>
        <v>936.87599999999998</v>
      </c>
      <c r="K69" s="9">
        <f t="shared" si="29"/>
        <v>721.00800000000004</v>
      </c>
      <c r="L69" s="9">
        <f t="shared" si="30"/>
        <v>2298.6</v>
      </c>
      <c r="M69" s="2"/>
      <c r="N69" s="9">
        <f>J68</f>
        <v>0</v>
      </c>
      <c r="O69" s="9">
        <f>J69</f>
        <v>936.87599999999998</v>
      </c>
      <c r="P69" s="9">
        <f>J70</f>
        <v>0</v>
      </c>
      <c r="Q69" s="9">
        <f>J71</f>
        <v>89.883600000000001</v>
      </c>
      <c r="R69" s="9">
        <f>J72</f>
        <v>0</v>
      </c>
      <c r="S69" s="9">
        <f>J73</f>
        <v>0</v>
      </c>
      <c r="T69" s="9" t="s">
        <v>64</v>
      </c>
      <c r="U69" s="9">
        <f t="array" ref="U69:AR69">MMULT(N69:S69,'support matrix 17x36,8,xy'!N15:AK20)/1000</f>
        <v>0.91892583719999998</v>
      </c>
      <c r="V69" s="9">
        <v>3.9094318559999954</v>
      </c>
      <c r="W69" s="9">
        <v>0.21825323688000003</v>
      </c>
      <c r="X69" s="9">
        <v>1.6286209202399999</v>
      </c>
      <c r="Y69" s="9">
        <v>-165.20453351999996</v>
      </c>
      <c r="Z69" s="9">
        <v>1.9784647085999998</v>
      </c>
      <c r="AA69" s="9">
        <v>3.0937437276000002</v>
      </c>
      <c r="AB69" s="9">
        <v>-223.478626668</v>
      </c>
      <c r="AC69" s="9">
        <v>-1.7493801754800002</v>
      </c>
      <c r="AD69" s="9">
        <v>5.3091351816000003</v>
      </c>
      <c r="AE69" s="9">
        <v>-83.879715107999999</v>
      </c>
      <c r="AF69" s="9">
        <v>-0.45483180520799998</v>
      </c>
      <c r="AG69" s="9">
        <v>-0.91214609399999969</v>
      </c>
      <c r="AH69" s="9">
        <v>3.9111664439999951</v>
      </c>
      <c r="AI69" s="9">
        <v>0.22255906787999996</v>
      </c>
      <c r="AJ69" s="9">
        <v>-1.62659341896</v>
      </c>
      <c r="AK69" s="9">
        <v>-164.738893152</v>
      </c>
      <c r="AL69" s="9">
        <v>2.06979469368</v>
      </c>
      <c r="AM69" s="9">
        <v>-3.1292401889999995</v>
      </c>
      <c r="AN69" s="9">
        <v>-223.752397656</v>
      </c>
      <c r="AO69" s="9">
        <v>-1.7842370829600001</v>
      </c>
      <c r="AP69" s="9">
        <v>-5.2824189996000008</v>
      </c>
      <c r="AQ69" s="9">
        <v>-83.64617969999999</v>
      </c>
      <c r="AR69" s="9">
        <v>-0.50065794036</v>
      </c>
      <c r="AX69" s="9">
        <f t="array" ref="AX69:BI69">MMULT(N69:S69,'support matrix 17x36,4,xy'!N15:Y20)/1000</f>
        <v>7.9660012020000002</v>
      </c>
      <c r="AY69" s="9">
        <v>-180.53111161199999</v>
      </c>
      <c r="AZ69" s="9">
        <v>5.6655052131719996</v>
      </c>
      <c r="BA69" s="9">
        <v>12.750881938800001</v>
      </c>
      <c r="BB69" s="9">
        <v>-288.10363234800002</v>
      </c>
      <c r="BC69" s="9">
        <v>-5.5752126451679995</v>
      </c>
      <c r="BD69" s="9">
        <v>-7.9296566087999993</v>
      </c>
      <c r="BE69" s="9">
        <v>-180.638002476</v>
      </c>
      <c r="BF69" s="9">
        <v>5.6092085967120004</v>
      </c>
      <c r="BG69" s="9">
        <v>-12.786289655999997</v>
      </c>
      <c r="BH69" s="9">
        <v>-287.59388480400003</v>
      </c>
      <c r="BI69" s="9">
        <v>-5.6995016141340002</v>
      </c>
      <c r="BO69" s="5">
        <f t="array" ref="BO69:BZ69">MMULT(N69:S69,'support matrix 17x24,4,xy'!N15:Y20)/1000</f>
        <v>11.19022212</v>
      </c>
      <c r="BP69" s="5">
        <v>-319.29639227999996</v>
      </c>
      <c r="BQ69" s="5">
        <v>-4.8677744486520007</v>
      </c>
      <c r="BR69" s="5">
        <v>4.8849121367999979</v>
      </c>
      <c r="BS69" s="5">
        <v>-149.24953866000001</v>
      </c>
      <c r="BT69" s="5">
        <v>4.8698216758679997</v>
      </c>
      <c r="BU69" s="5">
        <v>-11.1910262892</v>
      </c>
      <c r="BV69" s="5">
        <v>-317.72186115599999</v>
      </c>
      <c r="BW69" s="5">
        <v>-4.9219854772319982</v>
      </c>
      <c r="BX69" s="5">
        <v>-4.8842016552</v>
      </c>
      <c r="BY69" s="5">
        <v>-150.59883914400001</v>
      </c>
      <c r="BZ69" s="5">
        <v>4.9200319376159998</v>
      </c>
      <c r="CF69" s="5">
        <f t="array" ref="CF69:CQ69">MMULT(N69:S69,'support matrix 17x24,4,no'!N15:Y20)/1000</f>
        <v>9.0501311556000008</v>
      </c>
      <c r="CG69" s="5">
        <v>-319.29414679199999</v>
      </c>
      <c r="CH69" s="5">
        <v>-20.443370725379999</v>
      </c>
      <c r="CI69" s="5">
        <v>3.4346738447999998</v>
      </c>
      <c r="CJ69" s="5">
        <v>-150.09189563999999</v>
      </c>
      <c r="CK69" s="5">
        <v>20.272368239376</v>
      </c>
      <c r="CL69" s="5">
        <v>-8.9373159564000009</v>
      </c>
      <c r="CM69" s="5">
        <v>-318.03448113600001</v>
      </c>
      <c r="CN69" s="5">
        <v>-20.073175785107999</v>
      </c>
      <c r="CO69" s="5">
        <v>-3.5474890439999998</v>
      </c>
      <c r="CP69" s="5">
        <v>-149.44610767200001</v>
      </c>
      <c r="CQ69" s="5">
        <v>20.244178271111998</v>
      </c>
      <c r="CW69" s="5">
        <f t="array" ref="CW69:DH69">MMULT($N69:$S69,'support matrix 14x14,4,xy'!$N$15:$Y$20)/1000</f>
        <v>7.2207115931999999</v>
      </c>
      <c r="CX69" s="5">
        <v>-394.20876479999998</v>
      </c>
      <c r="CY69" s="5">
        <v>-3.8352253184759992</v>
      </c>
      <c r="CZ69" s="5">
        <v>0.56120653679999988</v>
      </c>
      <c r="DA69" s="5">
        <v>-73.873222319999996</v>
      </c>
      <c r="DB69" s="5">
        <v>3.8862402863003997</v>
      </c>
      <c r="DC69" s="5">
        <v>-7.2759056603999994</v>
      </c>
      <c r="DD69" s="5">
        <v>-395.79604175999998</v>
      </c>
      <c r="DE69" s="5">
        <v>-4.0111473602999999</v>
      </c>
      <c r="DF69" s="5">
        <v>-0.50601246959999979</v>
      </c>
      <c r="DG69" s="5">
        <v>-72.979613999999998</v>
      </c>
      <c r="DH69" s="5">
        <v>3.9601323025919992</v>
      </c>
      <c r="DN69" s="5">
        <f t="array" ref="DN69:DY69">MMULT($N69:$S69,'support matrix 25x14,4,xy'!$N$15:$Y$20)/1000</f>
        <v>9.0393890795999994</v>
      </c>
      <c r="DO69" s="5">
        <v>-314.99148307200005</v>
      </c>
      <c r="DP69" s="5">
        <v>-3.8528019157572002</v>
      </c>
      <c r="DQ69" s="5">
        <v>4.3446718956000003</v>
      </c>
      <c r="DR69" s="5">
        <v>-153.63389212799999</v>
      </c>
      <c r="DS69" s="5">
        <v>3.7602835197119999</v>
      </c>
      <c r="DT69" s="5">
        <v>-8.9934681263999998</v>
      </c>
      <c r="DU69" s="5">
        <v>-314.32685646000004</v>
      </c>
      <c r="DV69" s="5">
        <v>-3.5269272098999993</v>
      </c>
      <c r="DW69" s="5">
        <v>-4.3905928487999999</v>
      </c>
      <c r="DX69" s="5">
        <v>-153.91439958000001</v>
      </c>
      <c r="DY69" s="5">
        <v>3.6194440779239998</v>
      </c>
    </row>
    <row r="70" spans="1:129" x14ac:dyDescent="0.35">
      <c r="A70" s="5" t="s">
        <v>23</v>
      </c>
      <c r="B70" s="43" t="s">
        <v>24</v>
      </c>
      <c r="C70" s="9">
        <f t="shared" ref="C70:H70" si="32">1.2*C11+1.6*(C20+$K$52*C29)</f>
        <v>-7827.2000000000007</v>
      </c>
      <c r="D70" s="9">
        <f t="shared" si="32"/>
        <v>1519.3920000000001</v>
      </c>
      <c r="E70" s="9">
        <f t="shared" si="32"/>
        <v>823.83279999999991</v>
      </c>
      <c r="F70" s="9">
        <f t="shared" si="32"/>
        <v>984.16079999999999</v>
      </c>
      <c r="G70" s="9">
        <f t="shared" si="32"/>
        <v>1576.75</v>
      </c>
      <c r="H70" s="9">
        <f t="shared" si="32"/>
        <v>0</v>
      </c>
      <c r="I70" s="9">
        <f t="shared" si="27"/>
        <v>-7827.2000000000007</v>
      </c>
      <c r="J70" s="9">
        <f t="shared" si="28"/>
        <v>0</v>
      </c>
      <c r="K70" s="9">
        <f t="shared" si="29"/>
        <v>823.83279999999991</v>
      </c>
      <c r="L70" s="9">
        <f t="shared" si="30"/>
        <v>1576.75</v>
      </c>
      <c r="M70" s="2"/>
      <c r="N70" s="9">
        <f>K68</f>
        <v>-2206.4</v>
      </c>
      <c r="O70" s="9">
        <f>K69</f>
        <v>721.00800000000004</v>
      </c>
      <c r="P70" s="9">
        <f>K70</f>
        <v>823.83279999999991</v>
      </c>
      <c r="Q70" s="9">
        <f>K71</f>
        <v>0</v>
      </c>
      <c r="R70" s="9">
        <f>K72</f>
        <v>0</v>
      </c>
      <c r="S70" s="9">
        <f>K73</f>
        <v>0</v>
      </c>
      <c r="T70" s="9" t="s">
        <v>65</v>
      </c>
      <c r="U70" s="9">
        <f t="array" ref="U70:AR70">MMULT(N70:S70,'support matrix 17x36,8,xy'!N15:AK20)/1000</f>
        <v>241.35860593999999</v>
      </c>
      <c r="V70" s="9">
        <v>803.95675478399983</v>
      </c>
      <c r="W70" s="9">
        <v>-104.33266654943999</v>
      </c>
      <c r="X70" s="9">
        <v>264.70233130720004</v>
      </c>
      <c r="Y70" s="9">
        <v>-5334.9882548720007</v>
      </c>
      <c r="Z70" s="9">
        <v>-23.11958663199999</v>
      </c>
      <c r="AA70" s="9">
        <v>287.81220475600003</v>
      </c>
      <c r="AB70" s="9">
        <v>-6269.269930624002</v>
      </c>
      <c r="AC70" s="9">
        <v>-177.84669439679999</v>
      </c>
      <c r="AD70" s="9">
        <v>315.23083913519997</v>
      </c>
      <c r="AE70" s="9">
        <v>-639.15924950399983</v>
      </c>
      <c r="AF70" s="9">
        <v>-106.83972097951997</v>
      </c>
      <c r="AG70" s="9">
        <v>311.86399973040005</v>
      </c>
      <c r="AH70" s="9">
        <v>598.12256018399978</v>
      </c>
      <c r="AI70" s="9">
        <v>-103.63228166991999</v>
      </c>
      <c r="AJ70" s="9">
        <v>285.51904461200002</v>
      </c>
      <c r="AK70" s="9">
        <v>5946.1780843360002</v>
      </c>
      <c r="AL70" s="9">
        <v>-179.89802963039998</v>
      </c>
      <c r="AM70" s="9">
        <v>261.37851117360003</v>
      </c>
      <c r="AN70" s="9">
        <v>5022.8544301600014</v>
      </c>
      <c r="AO70" s="9">
        <v>-25.384451823999989</v>
      </c>
      <c r="AP70" s="9">
        <v>238.53363951280005</v>
      </c>
      <c r="AQ70" s="10">
        <v>-848.81721762399991</v>
      </c>
      <c r="AR70" s="9">
        <v>-102.76932030815999</v>
      </c>
      <c r="AX70" s="9">
        <f t="array" ref="AX70:BI70">MMULT(N70:S70,'support matrix 17x36,4,xy'!N15:Y20)/1000</f>
        <v>516.71505755520002</v>
      </c>
      <c r="AY70" s="9">
        <v>-4840.3504795999997</v>
      </c>
      <c r="AZ70" s="9">
        <v>23.441922995200059</v>
      </c>
      <c r="BA70" s="9">
        <v>599.96989060480007</v>
      </c>
      <c r="BB70" s="9">
        <v>-6595.7710120800002</v>
      </c>
      <c r="BC70" s="9">
        <v>-438.60539874879993</v>
      </c>
      <c r="BD70" s="9">
        <v>585.05123325360012</v>
      </c>
      <c r="BE70" s="9">
        <v>6235.0222599999997</v>
      </c>
      <c r="BF70" s="9">
        <v>-424.6580258976</v>
      </c>
      <c r="BG70" s="9">
        <v>504.64247559439997</v>
      </c>
      <c r="BH70" s="9">
        <v>4480.0984417600002</v>
      </c>
      <c r="BI70" s="9">
        <v>16.019003979200033</v>
      </c>
      <c r="BO70" s="5">
        <f t="array" ref="BO70:BZ70">MMULT(N70:S70,'support matrix 17x24,4,xy'!N15:Y20)/1000</f>
        <v>605.97564918480009</v>
      </c>
      <c r="BP70" s="5">
        <v>-7146.319421440001</v>
      </c>
      <c r="BQ70" s="5">
        <v>-405.06626981440002</v>
      </c>
      <c r="BR70" s="5">
        <v>503.93242426720002</v>
      </c>
      <c r="BS70" s="5">
        <v>-4292.0818362400005</v>
      </c>
      <c r="BT70" s="5">
        <v>-8.2480140527999612</v>
      </c>
      <c r="BU70" s="5">
        <v>498.31147641520005</v>
      </c>
      <c r="BV70" s="5">
        <v>4028.0670361600005</v>
      </c>
      <c r="BW70" s="5">
        <v>-16.543191951999965</v>
      </c>
      <c r="BX70" s="5">
        <v>598.15831403200013</v>
      </c>
      <c r="BY70" s="5">
        <v>6689.4158148799997</v>
      </c>
      <c r="BZ70" s="5">
        <v>-393.97525208000002</v>
      </c>
      <c r="CF70" s="5">
        <f t="array" ref="CF70:CQ70">MMULT(N70:S70,'support matrix 17x24,4,no'!N15:Y20)/1000</f>
        <v>605.65687197440002</v>
      </c>
      <c r="CG70" s="5">
        <v>-7076.3935967200005</v>
      </c>
      <c r="CH70" s="5">
        <v>-483.792307752</v>
      </c>
      <c r="CI70" s="5">
        <v>506.13193509360002</v>
      </c>
      <c r="CJ70" s="5">
        <v>-4365.6824446400005</v>
      </c>
      <c r="CK70" s="5">
        <v>72.505435832000074</v>
      </c>
      <c r="CL70" s="5">
        <v>496.70835273360007</v>
      </c>
      <c r="CM70" s="5">
        <v>3950.7290467200005</v>
      </c>
      <c r="CN70" s="5">
        <v>39.409601928000015</v>
      </c>
      <c r="CO70" s="5">
        <v>597.8587121984001</v>
      </c>
      <c r="CP70" s="5">
        <v>6770.2638214400004</v>
      </c>
      <c r="CQ70" s="5">
        <v>-451.94729168000003</v>
      </c>
      <c r="CW70" s="5">
        <f t="array" ref="CW70:DH70">MMULT($N70:$S70,'support matrix 14x14,4,xy'!$N$15:$Y$20)/1000</f>
        <v>607.34765269439993</v>
      </c>
      <c r="CX70" s="5">
        <v>-9848.4893361600007</v>
      </c>
      <c r="CY70" s="5">
        <v>-353.91111449920004</v>
      </c>
      <c r="CZ70" s="5">
        <v>503.08904856240002</v>
      </c>
      <c r="DA70" s="5">
        <v>-4611.5192407999994</v>
      </c>
      <c r="DB70" s="5">
        <v>-57.470908633599961</v>
      </c>
      <c r="DC70" s="5">
        <v>495.49031724160005</v>
      </c>
      <c r="DD70" s="5">
        <v>4223.5168879200019</v>
      </c>
      <c r="DE70" s="5">
        <v>-61.60510419199997</v>
      </c>
      <c r="DF70" s="5">
        <v>600.45174133440003</v>
      </c>
      <c r="DG70" s="5">
        <v>9515.4908991199991</v>
      </c>
      <c r="DH70" s="5">
        <v>-350.84567267520003</v>
      </c>
      <c r="DN70" s="5">
        <f t="array" ref="DN70:DY70">MMULT($N70:$S70,'support matrix 25x14,4,xy'!$N$15:$Y$20)/1000</f>
        <v>595.37366765679985</v>
      </c>
      <c r="DO70" s="5">
        <v>-8562.8630518400005</v>
      </c>
      <c r="DP70" s="5">
        <v>-401.79731368159997</v>
      </c>
      <c r="DQ70" s="5">
        <v>519.06833117679992</v>
      </c>
      <c r="DR70" s="5">
        <v>-5900.4320297600007</v>
      </c>
      <c r="DS70" s="5">
        <v>-9.1859920127999786</v>
      </c>
      <c r="DT70" s="5">
        <v>507.38435372159989</v>
      </c>
      <c r="DU70" s="5">
        <v>5568.4759968800008</v>
      </c>
      <c r="DV70" s="5">
        <v>-22.359489667199959</v>
      </c>
      <c r="DW70" s="5">
        <v>584.53034327759997</v>
      </c>
      <c r="DX70" s="5">
        <v>8173.8182948000003</v>
      </c>
      <c r="DY70" s="5">
        <v>-390.49000463839997</v>
      </c>
    </row>
    <row r="71" spans="1:129" x14ac:dyDescent="0.35">
      <c r="A71" s="5" t="s">
        <v>25</v>
      </c>
      <c r="B71" s="43" t="s">
        <v>25</v>
      </c>
      <c r="C71" s="9">
        <f t="shared" ref="C71:H71" si="33">1.2*C12+1.6*(C21+$K$52*C30)</f>
        <v>582.91600000000005</v>
      </c>
      <c r="D71" s="9">
        <f t="shared" si="33"/>
        <v>0</v>
      </c>
      <c r="E71" s="9">
        <f t="shared" si="33"/>
        <v>0</v>
      </c>
      <c r="F71" s="9">
        <f t="shared" si="33"/>
        <v>0</v>
      </c>
      <c r="G71" s="9">
        <f t="shared" si="33"/>
        <v>0</v>
      </c>
      <c r="H71" s="9">
        <f t="shared" si="33"/>
        <v>2012.5035999999998</v>
      </c>
      <c r="I71" s="9">
        <f t="shared" si="27"/>
        <v>2595.4195999999997</v>
      </c>
      <c r="J71" s="9">
        <f t="shared" si="28"/>
        <v>89.883600000000001</v>
      </c>
      <c r="K71" s="9">
        <f t="shared" si="29"/>
        <v>0</v>
      </c>
      <c r="L71" s="9">
        <f t="shared" si="30"/>
        <v>0</v>
      </c>
      <c r="M71" s="2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10"/>
      <c r="AR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</row>
    <row r="72" spans="1:129" x14ac:dyDescent="0.35">
      <c r="A72" s="5" t="s">
        <v>26</v>
      </c>
      <c r="B72" s="43" t="s">
        <v>27</v>
      </c>
      <c r="C72" s="9">
        <f t="shared" ref="C72:H72" si="34">1.2*C13+1.6*(C22+$K$52*C31)</f>
        <v>453.37600000000003</v>
      </c>
      <c r="D72" s="9">
        <f t="shared" si="34"/>
        <v>0</v>
      </c>
      <c r="E72" s="9">
        <f t="shared" si="34"/>
        <v>0</v>
      </c>
      <c r="F72" s="9">
        <f t="shared" si="34"/>
        <v>0</v>
      </c>
      <c r="G72" s="9">
        <f t="shared" si="34"/>
        <v>0</v>
      </c>
      <c r="H72" s="9">
        <f t="shared" si="34"/>
        <v>2052.16</v>
      </c>
      <c r="I72" s="9">
        <f t="shared" si="27"/>
        <v>2505.5360000000001</v>
      </c>
      <c r="J72" s="9">
        <f t="shared" si="28"/>
        <v>0</v>
      </c>
      <c r="K72" s="9">
        <f t="shared" si="29"/>
        <v>0</v>
      </c>
      <c r="L72" s="9">
        <f t="shared" si="30"/>
        <v>0</v>
      </c>
      <c r="M72" s="2"/>
      <c r="N72" s="9">
        <f>L68</f>
        <v>3570.2400000000002</v>
      </c>
      <c r="O72" s="9">
        <f>L69</f>
        <v>2298.6</v>
      </c>
      <c r="P72" s="9">
        <f>L70</f>
        <v>1576.75</v>
      </c>
      <c r="Q72" s="9">
        <f>L71</f>
        <v>0</v>
      </c>
      <c r="R72" s="9">
        <f>L72</f>
        <v>0</v>
      </c>
      <c r="S72" s="9">
        <f>L73</f>
        <v>0</v>
      </c>
      <c r="T72" s="9" t="s">
        <v>66</v>
      </c>
      <c r="U72" s="9">
        <f t="array" ref="U72:AR72">MMULT(N72:S72,'support matrix 17x36,8,xy'!N15:AK20)/1000</f>
        <v>-505.17054610999998</v>
      </c>
      <c r="V72" s="9">
        <v>1108.2582552000001</v>
      </c>
      <c r="W72" s="9">
        <v>-195.67999417999997</v>
      </c>
      <c r="X72" s="9">
        <v>-461.93341746000004</v>
      </c>
      <c r="Y72" s="9">
        <v>9571.6827265000011</v>
      </c>
      <c r="Z72" s="9">
        <v>-312.68147334000003</v>
      </c>
      <c r="AA72" s="9">
        <v>-415.82692779000007</v>
      </c>
      <c r="AB72" s="9">
        <v>7752.5904480000008</v>
      </c>
      <c r="AC72" s="9">
        <v>-76.731873359999994</v>
      </c>
      <c r="AD72" s="9">
        <v>-371.95849825000005</v>
      </c>
      <c r="AE72" s="9">
        <v>-1655.5303045600001</v>
      </c>
      <c r="AF72" s="9">
        <v>-200.52356399760001</v>
      </c>
      <c r="AG72" s="9">
        <v>-389.10820552999996</v>
      </c>
      <c r="AH72" s="9">
        <v>1432.7152106999999</v>
      </c>
      <c r="AI72" s="9">
        <v>-199.00785423960002</v>
      </c>
      <c r="AJ72" s="9">
        <v>-427.11346827</v>
      </c>
      <c r="AK72" s="9">
        <v>-8690.3954850000009</v>
      </c>
      <c r="AL72" s="9">
        <v>-61.179411699999967</v>
      </c>
      <c r="AM72" s="9">
        <v>-474.12577513000002</v>
      </c>
      <c r="AN72" s="9">
        <v>-10511.456455</v>
      </c>
      <c r="AO72" s="9">
        <v>-322.06199699999996</v>
      </c>
      <c r="AP72" s="9">
        <v>-525.00473821000014</v>
      </c>
      <c r="AQ72" s="10">
        <v>-1306.3215564599998</v>
      </c>
      <c r="AR72" s="9">
        <v>-208.87109694000003</v>
      </c>
      <c r="AX72" s="9">
        <f t="array" ref="AX72:BI72">MMULT(N72:S72,'support matrix 17x36,4,xy'!N15:Y20)/1000</f>
        <v>-934.59361320000016</v>
      </c>
      <c r="AY72" s="9">
        <v>10070.849529000001</v>
      </c>
      <c r="AZ72" s="9">
        <v>-735.57359575999999</v>
      </c>
      <c r="BA72" s="9">
        <v>-793.57261359999995</v>
      </c>
      <c r="BB72" s="9">
        <v>6700.9014930000003</v>
      </c>
      <c r="BC72" s="9">
        <v>-43.415152760000026</v>
      </c>
      <c r="BD72" s="9">
        <v>-846.14099405000002</v>
      </c>
      <c r="BE72" s="9">
        <v>-7860.883654000002</v>
      </c>
      <c r="BF72" s="9">
        <v>-15.959568319999962</v>
      </c>
      <c r="BG72" s="9">
        <v>-995.89477814999998</v>
      </c>
      <c r="BH72" s="9">
        <v>-11209.444382</v>
      </c>
      <c r="BI72" s="9">
        <v>-781.82161805999999</v>
      </c>
      <c r="BO72" s="5">
        <f t="array" ref="BO72:BZ72">MMULT(N72:S72,'support matrix 17x24,4,xy'!N15:Y20)/1000</f>
        <v>-767.68025343000011</v>
      </c>
      <c r="BP72" s="5">
        <v>5805.8171599999996</v>
      </c>
      <c r="BQ72" s="5">
        <v>-91.843712679999882</v>
      </c>
      <c r="BR72" s="5">
        <v>-968.09962718000008</v>
      </c>
      <c r="BS72" s="5">
        <v>10970.225675000002</v>
      </c>
      <c r="BT72" s="5">
        <v>-692.81718390000003</v>
      </c>
      <c r="BU72" s="5">
        <v>-1020.5067555300001</v>
      </c>
      <c r="BV72" s="5">
        <v>-12233.291012</v>
      </c>
      <c r="BW72" s="5">
        <v>-721.37332960000003</v>
      </c>
      <c r="BX72" s="5">
        <v>-813.91789132000019</v>
      </c>
      <c r="BY72" s="5">
        <v>-6841.1711620000005</v>
      </c>
      <c r="BZ72" s="5">
        <v>-70.715543960000034</v>
      </c>
      <c r="CF72" s="5">
        <f t="array" ref="CF72:CQ72">MMULT(N72:S72,'support matrix 17x24,4,no'!N15:Y20)/1000</f>
        <v>-801.53794872000014</v>
      </c>
      <c r="CG72" s="5">
        <v>5697.1643530000001</v>
      </c>
      <c r="CH72" s="5">
        <v>-26.323826500000024</v>
      </c>
      <c r="CI72" s="5">
        <v>-953.29775773000006</v>
      </c>
      <c r="CJ72" s="5">
        <v>11081.158690000002</v>
      </c>
      <c r="CK72" s="5">
        <v>-765.35284089999993</v>
      </c>
      <c r="CL72" s="5">
        <v>-982.74820019000015</v>
      </c>
      <c r="CM72" s="5">
        <v>-12139.567060000001</v>
      </c>
      <c r="CN72" s="5">
        <v>-864.68508630000008</v>
      </c>
      <c r="CO72" s="5">
        <v>-832.58468856000013</v>
      </c>
      <c r="CP72" s="5">
        <v>-6937.4906719999999</v>
      </c>
      <c r="CQ72" s="5">
        <v>79.627521200000075</v>
      </c>
      <c r="CW72" s="5">
        <f t="array" ref="CW72:DH72">MMULT($N72:$S72,'support matrix 14x14,4,xy'!$N$15:$Y$20)/1000</f>
        <v>-773.88850820000005</v>
      </c>
      <c r="CX72" s="5">
        <v>5813.9527460000008</v>
      </c>
      <c r="CY72" s="5">
        <v>-161.24401828000001</v>
      </c>
      <c r="CZ72" s="5">
        <v>-996.32404625000004</v>
      </c>
      <c r="DA72" s="5">
        <v>15852.882417999999</v>
      </c>
      <c r="DB72" s="5">
        <v>-628.46225228000003</v>
      </c>
      <c r="DC72" s="5">
        <v>-1008.9112558</v>
      </c>
      <c r="DD72" s="5">
        <v>-17039.784673000002</v>
      </c>
      <c r="DE72" s="5">
        <v>-644.93971904</v>
      </c>
      <c r="DF72" s="5">
        <v>-791.07891060000009</v>
      </c>
      <c r="DG72" s="5">
        <v>-6925.6275050000004</v>
      </c>
      <c r="DH72" s="5">
        <v>-142.10401039999996</v>
      </c>
      <c r="DN72" s="5">
        <f t="array" ref="DN72:DY72">MMULT($N72:$S72,'support matrix 25x14,4,xy'!$N$15:$Y$20)/1000</f>
        <v>-801.39692564999984</v>
      </c>
      <c r="DO72" s="5">
        <v>8331.1066880000017</v>
      </c>
      <c r="DP72" s="5">
        <v>-93.309069260000015</v>
      </c>
      <c r="DQ72" s="5">
        <v>-955.74959469000009</v>
      </c>
      <c r="DR72" s="5">
        <v>13339.036600000001</v>
      </c>
      <c r="DS72" s="5">
        <v>-701.67492992000007</v>
      </c>
      <c r="DT72" s="5">
        <v>-980.81984028000011</v>
      </c>
      <c r="DU72" s="5">
        <v>-14521.457099000001</v>
      </c>
      <c r="DV72" s="5">
        <v>-697.50557684</v>
      </c>
      <c r="DW72" s="5">
        <v>-832.20065783000018</v>
      </c>
      <c r="DX72" s="5">
        <v>-9447.2632030000004</v>
      </c>
      <c r="DY72" s="5">
        <v>-84.260423979999956</v>
      </c>
    </row>
    <row r="73" spans="1:129" x14ac:dyDescent="0.35">
      <c r="A73" s="5" t="s">
        <v>27</v>
      </c>
      <c r="B73" s="43" t="s">
        <v>28</v>
      </c>
      <c r="C73" s="9">
        <f t="shared" ref="C73:H73" si="35">1.2*C14+1.6*(C23+$K$52*C32)</f>
        <v>0</v>
      </c>
      <c r="D73" s="9">
        <f t="shared" si="35"/>
        <v>0</v>
      </c>
      <c r="E73" s="9">
        <f t="shared" si="35"/>
        <v>0</v>
      </c>
      <c r="F73" s="9">
        <f t="shared" si="35"/>
        <v>0</v>
      </c>
      <c r="G73" s="9">
        <f t="shared" si="35"/>
        <v>0</v>
      </c>
      <c r="H73" s="9">
        <f t="shared" si="35"/>
        <v>0</v>
      </c>
      <c r="I73" s="9">
        <f t="shared" si="27"/>
        <v>0</v>
      </c>
      <c r="J73" s="9">
        <f t="shared" si="28"/>
        <v>0</v>
      </c>
      <c r="K73" s="9">
        <f t="shared" si="29"/>
        <v>0</v>
      </c>
      <c r="L73" s="9">
        <f t="shared" si="30"/>
        <v>0</v>
      </c>
      <c r="M73" s="2"/>
      <c r="N73" s="2"/>
      <c r="O73" s="2"/>
      <c r="P73" s="2"/>
      <c r="Q73" s="2"/>
      <c r="R73" s="2"/>
      <c r="S73" s="2"/>
      <c r="T73" s="2"/>
      <c r="AQ73" s="8"/>
    </row>
    <row r="74" spans="1:129" x14ac:dyDescent="0.3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129" x14ac:dyDescent="0.35">
      <c r="A75" t="s">
        <v>67</v>
      </c>
      <c r="B75" s="2" t="s">
        <v>221</v>
      </c>
      <c r="C75" s="2"/>
      <c r="D75" s="2"/>
      <c r="E75" s="2"/>
      <c r="F75" s="2"/>
      <c r="G75" s="2"/>
      <c r="H75" s="2"/>
      <c r="I75" s="47" t="s">
        <v>7</v>
      </c>
      <c r="J75" s="47" t="s">
        <v>8</v>
      </c>
      <c r="K75" s="100" t="s">
        <v>9</v>
      </c>
      <c r="L75" s="100"/>
      <c r="M75" s="2"/>
      <c r="N75" s="2"/>
      <c r="O75" s="2"/>
      <c r="P75" s="2"/>
      <c r="Q75" s="2"/>
      <c r="R75" s="2"/>
      <c r="S75" s="2"/>
      <c r="T75" s="2"/>
    </row>
    <row r="76" spans="1:129" x14ac:dyDescent="0.35">
      <c r="A76" s="5" t="s">
        <v>10</v>
      </c>
      <c r="B76" s="5" t="s">
        <v>11</v>
      </c>
      <c r="C76" s="9" t="s">
        <v>12</v>
      </c>
      <c r="D76" s="9" t="s">
        <v>13</v>
      </c>
      <c r="E76" s="9" t="s">
        <v>14</v>
      </c>
      <c r="F76" s="9" t="s">
        <v>15</v>
      </c>
      <c r="G76" s="9" t="s">
        <v>16</v>
      </c>
      <c r="H76" s="9" t="s">
        <v>17</v>
      </c>
      <c r="I76" s="9"/>
      <c r="J76" s="9"/>
      <c r="K76" s="5" t="s">
        <v>19</v>
      </c>
      <c r="L76" s="5" t="s">
        <v>20</v>
      </c>
      <c r="M76" s="2"/>
      <c r="N76" s="5" t="s">
        <v>21</v>
      </c>
      <c r="O76" s="5" t="s">
        <v>22</v>
      </c>
      <c r="P76" s="5" t="s">
        <v>23</v>
      </c>
      <c r="Q76" s="5" t="s">
        <v>25</v>
      </c>
      <c r="R76" s="5" t="s">
        <v>26</v>
      </c>
      <c r="S76" s="5" t="s">
        <v>27</v>
      </c>
      <c r="T76" s="9"/>
      <c r="U76" s="9" t="s">
        <v>39</v>
      </c>
      <c r="V76" s="9" t="s">
        <v>40</v>
      </c>
      <c r="W76" s="9" t="s">
        <v>41</v>
      </c>
      <c r="X76" s="9" t="s">
        <v>42</v>
      </c>
      <c r="Y76" s="9" t="s">
        <v>43</v>
      </c>
      <c r="Z76" s="9" t="s">
        <v>44</v>
      </c>
      <c r="AA76" s="9" t="s">
        <v>45</v>
      </c>
      <c r="AB76" s="9" t="s">
        <v>46</v>
      </c>
      <c r="AC76" s="9" t="s">
        <v>47</v>
      </c>
      <c r="AD76" s="9" t="s">
        <v>48</v>
      </c>
      <c r="AE76" s="9" t="s">
        <v>49</v>
      </c>
      <c r="AF76" s="9" t="s">
        <v>50</v>
      </c>
      <c r="AG76" s="9" t="s">
        <v>51</v>
      </c>
      <c r="AH76" s="9" t="s">
        <v>52</v>
      </c>
      <c r="AI76" s="9" t="s">
        <v>53</v>
      </c>
      <c r="AJ76" s="9" t="s">
        <v>54</v>
      </c>
      <c r="AK76" s="9" t="s">
        <v>55</v>
      </c>
      <c r="AL76" s="9" t="s">
        <v>56</v>
      </c>
      <c r="AM76" s="9" t="s">
        <v>57</v>
      </c>
      <c r="AN76" s="9" t="s">
        <v>58</v>
      </c>
      <c r="AO76" s="9" t="s">
        <v>59</v>
      </c>
      <c r="AP76" s="9" t="s">
        <v>60</v>
      </c>
      <c r="AQ76" s="9" t="s">
        <v>61</v>
      </c>
      <c r="AR76" s="9" t="s">
        <v>62</v>
      </c>
      <c r="AX76" s="9" t="s">
        <v>39</v>
      </c>
      <c r="AY76" s="9" t="s">
        <v>40</v>
      </c>
      <c r="AZ76" s="9" t="s">
        <v>41</v>
      </c>
      <c r="BA76" s="9" t="s">
        <v>42</v>
      </c>
      <c r="BB76" s="9" t="s">
        <v>43</v>
      </c>
      <c r="BC76" s="9" t="s">
        <v>44</v>
      </c>
      <c r="BD76" s="9" t="s">
        <v>45</v>
      </c>
      <c r="BE76" s="9" t="s">
        <v>46</v>
      </c>
      <c r="BF76" s="9" t="s">
        <v>47</v>
      </c>
      <c r="BG76" s="9" t="s">
        <v>48</v>
      </c>
      <c r="BH76" s="9" t="s">
        <v>49</v>
      </c>
      <c r="BI76" s="9" t="s">
        <v>50</v>
      </c>
      <c r="BO76" s="9" t="s">
        <v>39</v>
      </c>
      <c r="BP76" s="9" t="s">
        <v>40</v>
      </c>
      <c r="BQ76" s="9" t="s">
        <v>41</v>
      </c>
      <c r="BR76" s="9" t="s">
        <v>42</v>
      </c>
      <c r="BS76" s="9" t="s">
        <v>43</v>
      </c>
      <c r="BT76" s="9" t="s">
        <v>44</v>
      </c>
      <c r="BU76" s="9" t="s">
        <v>45</v>
      </c>
      <c r="BV76" s="9" t="s">
        <v>46</v>
      </c>
      <c r="BW76" s="9" t="s">
        <v>47</v>
      </c>
      <c r="BX76" s="9" t="s">
        <v>48</v>
      </c>
      <c r="BY76" s="9" t="s">
        <v>49</v>
      </c>
      <c r="BZ76" s="9" t="s">
        <v>50</v>
      </c>
      <c r="CF76" s="9" t="s">
        <v>39</v>
      </c>
      <c r="CG76" s="9" t="s">
        <v>40</v>
      </c>
      <c r="CH76" s="9" t="s">
        <v>41</v>
      </c>
      <c r="CI76" s="9" t="s">
        <v>42</v>
      </c>
      <c r="CJ76" s="9" t="s">
        <v>43</v>
      </c>
      <c r="CK76" s="9" t="s">
        <v>44</v>
      </c>
      <c r="CL76" s="9" t="s">
        <v>45</v>
      </c>
      <c r="CM76" s="9" t="s">
        <v>46</v>
      </c>
      <c r="CN76" s="9" t="s">
        <v>47</v>
      </c>
      <c r="CO76" s="9" t="s">
        <v>48</v>
      </c>
      <c r="CP76" s="9" t="s">
        <v>49</v>
      </c>
      <c r="CQ76" s="9" t="s">
        <v>50</v>
      </c>
      <c r="CW76" s="9" t="s">
        <v>39</v>
      </c>
      <c r="CX76" s="9" t="s">
        <v>40</v>
      </c>
      <c r="CY76" s="9" t="s">
        <v>41</v>
      </c>
      <c r="CZ76" s="9" t="s">
        <v>42</v>
      </c>
      <c r="DA76" s="9" t="s">
        <v>43</v>
      </c>
      <c r="DB76" s="9" t="s">
        <v>44</v>
      </c>
      <c r="DC76" s="9" t="s">
        <v>45</v>
      </c>
      <c r="DD76" s="9" t="s">
        <v>46</v>
      </c>
      <c r="DE76" s="9" t="s">
        <v>47</v>
      </c>
      <c r="DF76" s="9" t="s">
        <v>48</v>
      </c>
      <c r="DG76" s="9" t="s">
        <v>49</v>
      </c>
      <c r="DH76" s="9" t="s">
        <v>50</v>
      </c>
      <c r="DN76" s="9" t="s">
        <v>39</v>
      </c>
      <c r="DO76" s="9" t="s">
        <v>40</v>
      </c>
      <c r="DP76" s="9" t="s">
        <v>41</v>
      </c>
      <c r="DQ76" s="9" t="s">
        <v>42</v>
      </c>
      <c r="DR76" s="9" t="s">
        <v>43</v>
      </c>
      <c r="DS76" s="9" t="s">
        <v>44</v>
      </c>
      <c r="DT76" s="9" t="s">
        <v>45</v>
      </c>
      <c r="DU76" s="9" t="s">
        <v>46</v>
      </c>
      <c r="DV76" s="9" t="s">
        <v>47</v>
      </c>
      <c r="DW76" s="9" t="s">
        <v>48</v>
      </c>
      <c r="DX76" s="9" t="s">
        <v>49</v>
      </c>
      <c r="DY76" s="9" t="s">
        <v>50</v>
      </c>
    </row>
    <row r="77" spans="1:129" x14ac:dyDescent="0.35">
      <c r="A77" s="5" t="s">
        <v>21</v>
      </c>
      <c r="B77" s="5" t="s">
        <v>21</v>
      </c>
      <c r="C77" s="9">
        <f t="shared" ref="C77:H77" si="36">1.279*C9+2*C36+(C18+$K$52*C27)</f>
        <v>-1119.46</v>
      </c>
      <c r="D77" s="9">
        <f t="shared" si="36"/>
        <v>2552.6400000000003</v>
      </c>
      <c r="E77" s="9">
        <f t="shared" si="36"/>
        <v>-720.04</v>
      </c>
      <c r="F77" s="9">
        <f t="shared" si="36"/>
        <v>1408.6599999999999</v>
      </c>
      <c r="G77" s="9">
        <f t="shared" si="36"/>
        <v>-421.14</v>
      </c>
      <c r="H77" s="9">
        <f t="shared" si="36"/>
        <v>966.97</v>
      </c>
      <c r="I77" s="9">
        <f t="shared" ref="I77:I82" si="37">C77+H77</f>
        <v>-152.49</v>
      </c>
      <c r="J77" s="9">
        <f t="shared" ref="J77:J82" si="38">1.279*C9+2*C36+1.279*H9+2*H36</f>
        <v>390.41</v>
      </c>
      <c r="K77" s="9">
        <f t="shared" ref="K77:K82" si="39">MIN(D77:G77)</f>
        <v>-720.04</v>
      </c>
      <c r="L77" s="9">
        <f t="shared" ref="L77:L82" si="40">MAX(D77:G77)</f>
        <v>2552.6400000000003</v>
      </c>
      <c r="M77" s="2"/>
      <c r="N77" s="9">
        <f>I77</f>
        <v>-152.49</v>
      </c>
      <c r="O77" s="9">
        <f>I78</f>
        <v>998.5536699999999</v>
      </c>
      <c r="P77" s="9">
        <f>I79</f>
        <v>-4892</v>
      </c>
      <c r="Q77" s="9">
        <f>I80</f>
        <v>1661.760937</v>
      </c>
      <c r="R77" s="9">
        <f>I81</f>
        <v>1528.5037999999997</v>
      </c>
      <c r="S77" s="9">
        <f>I82</f>
        <v>0</v>
      </c>
      <c r="T77" s="9" t="s">
        <v>63</v>
      </c>
      <c r="U77" s="9">
        <f t="array" ref="U77:AR77">MMULT(N77:S77,'support matrix 17x36,8,xy'!N15:AK20)/1000</f>
        <v>-419.91939616985081</v>
      </c>
      <c r="V77" s="9">
        <v>-3380.7478092938795</v>
      </c>
      <c r="W77" s="9">
        <v>866.90810467747463</v>
      </c>
      <c r="X77" s="9">
        <v>-134.68880340784412</v>
      </c>
      <c r="Y77" s="9">
        <v>-2852.4257195574405</v>
      </c>
      <c r="Z77" s="9">
        <v>874.19551845924957</v>
      </c>
      <c r="AA77" s="9">
        <v>175.27887041766698</v>
      </c>
      <c r="AB77" s="9">
        <v>1683.42157310999</v>
      </c>
      <c r="AC77" s="9">
        <v>862.43199736630083</v>
      </c>
      <c r="AD77" s="9">
        <v>472.42117517772181</v>
      </c>
      <c r="AE77" s="9">
        <v>3285.5759044429901</v>
      </c>
      <c r="AF77" s="9">
        <v>881.95577104824918</v>
      </c>
      <c r="AG77" s="9">
        <v>-776.07084125585493</v>
      </c>
      <c r="AH77" s="9">
        <v>-3663.12333884277</v>
      </c>
      <c r="AI77" s="9">
        <v>361.6533225892822</v>
      </c>
      <c r="AJ77" s="9">
        <v>-256.09958590970814</v>
      </c>
      <c r="AK77" s="9">
        <v>-2048.4916485029007</v>
      </c>
      <c r="AL77" s="9">
        <v>335.9269215316807</v>
      </c>
      <c r="AM77" s="9">
        <v>281.89180570255746</v>
      </c>
      <c r="AN77" s="9">
        <v>2442.6651456099198</v>
      </c>
      <c r="AO77" s="9">
        <v>339.01501804441199</v>
      </c>
      <c r="AP77" s="9">
        <v>809.6668809355931</v>
      </c>
      <c r="AQ77" s="9">
        <v>3534.6089118367495</v>
      </c>
      <c r="AR77" s="9">
        <v>369.87967499056651</v>
      </c>
      <c r="AX77" s="9">
        <f t="array" ref="AX77:BI77">MMULT(N77:S77,'support matrix 17x36,4,xy'!N15:Y20)/1000</f>
        <v>-536.7089210035349</v>
      </c>
      <c r="AY77" s="9">
        <v>-4709.0206158971887</v>
      </c>
      <c r="AZ77" s="9">
        <v>1547.7946257035724</v>
      </c>
      <c r="BA77" s="9">
        <v>635.96917357777079</v>
      </c>
      <c r="BB77" s="9">
        <v>3445.1530412940892</v>
      </c>
      <c r="BC77" s="9">
        <v>1534.5314730795585</v>
      </c>
      <c r="BD77" s="9">
        <v>-939.52376792154587</v>
      </c>
      <c r="BE77" s="9">
        <v>-4229.4467975770713</v>
      </c>
      <c r="BF77" s="9">
        <v>886.55654960319566</v>
      </c>
      <c r="BG77" s="9">
        <v>992.75298900097982</v>
      </c>
      <c r="BH77" s="9">
        <v>4494.772216220671</v>
      </c>
      <c r="BI77" s="9">
        <v>923.06994820486898</v>
      </c>
      <c r="BO77" s="5">
        <f t="array" ref="BO77:BZ77">MMULT(N77:S77,'support matrix 17x24,4,xy'!N15:Y20)/1000</f>
        <v>790.94587263889991</v>
      </c>
      <c r="BP77" s="5">
        <v>5907.1684182759009</v>
      </c>
      <c r="BQ77" s="5">
        <v>1867.7716523882782</v>
      </c>
      <c r="BR77" s="5">
        <v>-696.76544452419387</v>
      </c>
      <c r="BS77" s="5">
        <v>-7172.5562995782511</v>
      </c>
      <c r="BT77" s="5">
        <v>1890.6837068903292</v>
      </c>
      <c r="BU77" s="5">
        <v>1270.9727098567607</v>
      </c>
      <c r="BV77" s="5">
        <v>6853.4857396854304</v>
      </c>
      <c r="BW77" s="5">
        <v>579.78936406298362</v>
      </c>
      <c r="BX77" s="5">
        <v>-1212.6494776888339</v>
      </c>
      <c r="BY77" s="5">
        <v>-6587.1307428463797</v>
      </c>
      <c r="BZ77" s="5">
        <v>553.75537651377579</v>
      </c>
      <c r="CF77" s="5">
        <f t="array" ref="CF77:CQ77">MMULT(N77:S77,'support matrix 17x24,4,no'!N15:Y20)/1000</f>
        <v>830.78489908867675</v>
      </c>
      <c r="CG77" s="5">
        <v>5990.3987733168606</v>
      </c>
      <c r="CH77" s="5">
        <v>1854.041266791199</v>
      </c>
      <c r="CI77" s="5">
        <v>-732.42015118508391</v>
      </c>
      <c r="CJ77" s="5">
        <v>-7256.1001808714991</v>
      </c>
      <c r="CK77" s="5">
        <v>1911.5512438827348</v>
      </c>
      <c r="CL77" s="5">
        <v>1229.1881315471369</v>
      </c>
      <c r="CM77" s="5">
        <v>6809.3629329346804</v>
      </c>
      <c r="CN77" s="5">
        <v>562.54591318357268</v>
      </c>
      <c r="CO77" s="5">
        <v>-1175.0659292507298</v>
      </c>
      <c r="CP77" s="5">
        <v>-6541.7160098433405</v>
      </c>
      <c r="CQ77" s="5">
        <v>563.79737110449355</v>
      </c>
      <c r="CW77" s="5">
        <f t="array" ref="CW77:DH77">MMULT($N77:$S77,'support matrix 14x14,4,xy'!$N$15:$Y$20)/1000</f>
        <v>1129.7179074024189</v>
      </c>
      <c r="CX77" s="5">
        <v>11860.782908642441</v>
      </c>
      <c r="CY77" s="5">
        <v>2551.1056534411246</v>
      </c>
      <c r="CZ77" s="5">
        <v>-1048.1736850561938</v>
      </c>
      <c r="DA77" s="5">
        <v>-13334.490035737259</v>
      </c>
      <c r="DB77" s="5">
        <v>2622.1420419809215</v>
      </c>
      <c r="DC77" s="5">
        <v>1660.0821998369568</v>
      </c>
      <c r="DD77" s="5">
        <v>12956.890185824319</v>
      </c>
      <c r="DE77" s="5">
        <v>-132.12824844351971</v>
      </c>
      <c r="DF77" s="5">
        <v>-1589.142839083182</v>
      </c>
      <c r="DG77" s="5">
        <v>-12481.560567099101</v>
      </c>
      <c r="DH77" s="5">
        <v>-149.11944864028715</v>
      </c>
      <c r="DN77" s="5">
        <f t="array" ref="DN77:DY77">MMULT($N77:$S77,'support matrix 25x14,4,xy'!$N$15:$Y$20)/1000</f>
        <v>953.006128176007</v>
      </c>
      <c r="DO77" s="5">
        <v>5390.517031199759</v>
      </c>
      <c r="DP77" s="5">
        <v>1755.6427644025357</v>
      </c>
      <c r="DQ77" s="5">
        <v>-854.22168099727287</v>
      </c>
      <c r="DR77" s="5">
        <v>-6864.5874847437608</v>
      </c>
      <c r="DS77" s="5">
        <v>1783.735509709293</v>
      </c>
      <c r="DT77" s="5">
        <v>1306.9323434246116</v>
      </c>
      <c r="DU77" s="5">
        <v>6776.2089059730497</v>
      </c>
      <c r="DV77" s="5">
        <v>681.56539623744857</v>
      </c>
      <c r="DW77" s="5">
        <v>-1253.2500174413458</v>
      </c>
      <c r="DX77" s="5">
        <v>-6300.6668518543493</v>
      </c>
      <c r="DY77" s="5">
        <v>671.07158643878734</v>
      </c>
    </row>
    <row r="78" spans="1:129" x14ac:dyDescent="0.35">
      <c r="A78" s="5" t="s">
        <v>22</v>
      </c>
      <c r="B78" s="5" t="s">
        <v>23</v>
      </c>
      <c r="C78" s="9">
        <f t="shared" ref="C78:H78" si="41">1.279*C10+2*C37+(C19+$K$52*C28)</f>
        <v>703.47557999999992</v>
      </c>
      <c r="D78" s="9">
        <f t="shared" si="41"/>
        <v>821.62959999999987</v>
      </c>
      <c r="E78" s="9">
        <f t="shared" si="41"/>
        <v>768.47435999999993</v>
      </c>
      <c r="F78" s="9">
        <f t="shared" si="41"/>
        <v>1784.7166</v>
      </c>
      <c r="G78" s="9">
        <f t="shared" si="41"/>
        <v>2449.9244999999996</v>
      </c>
      <c r="H78" s="9">
        <f t="shared" si="41"/>
        <v>295.07808999999997</v>
      </c>
      <c r="I78" s="9">
        <f t="shared" si="37"/>
        <v>998.5536699999999</v>
      </c>
      <c r="J78" s="9">
        <f t="shared" si="38"/>
        <v>998.5536699999999</v>
      </c>
      <c r="K78" s="9">
        <f t="shared" si="39"/>
        <v>768.47435999999993</v>
      </c>
      <c r="L78" s="9">
        <f t="shared" si="40"/>
        <v>2449.9244999999996</v>
      </c>
      <c r="M78" s="2"/>
      <c r="N78" s="9">
        <f>J77</f>
        <v>390.41</v>
      </c>
      <c r="O78" s="9">
        <f>J78</f>
        <v>998.5536699999999</v>
      </c>
      <c r="P78" s="9">
        <f>J79</f>
        <v>0</v>
      </c>
      <c r="Q78" s="9">
        <f>J80</f>
        <v>95.800937000000005</v>
      </c>
      <c r="R78" s="9">
        <f>J81</f>
        <v>-37.456199999999995</v>
      </c>
      <c r="S78" s="9">
        <f>J82</f>
        <v>0</v>
      </c>
      <c r="T78" s="9" t="s">
        <v>64</v>
      </c>
      <c r="U78" s="9">
        <f t="array" ref="U78:AR78">MMULT(N78:S78,'support matrix 17x36,8,xy'!N15:AK20)/1000</f>
        <v>-32.583680249851</v>
      </c>
      <c r="V78" s="9">
        <v>-18.830233513879989</v>
      </c>
      <c r="W78" s="9">
        <v>-5.8042246835253994</v>
      </c>
      <c r="X78" s="9">
        <v>-41.660567831844205</v>
      </c>
      <c r="Y78" s="9">
        <v>824.64533941056004</v>
      </c>
      <c r="Z78" s="9">
        <v>-17.919633100750499</v>
      </c>
      <c r="AA78" s="9">
        <v>-50.379910982333008</v>
      </c>
      <c r="AB78" s="9">
        <v>760.60000364999019</v>
      </c>
      <c r="AC78" s="9">
        <v>4.9076515343009026</v>
      </c>
      <c r="AD78" s="9">
        <v>-58.603709982278005</v>
      </c>
      <c r="AE78" s="9">
        <v>-105.61804197700999</v>
      </c>
      <c r="AF78" s="9">
        <v>-6.6049101679508588</v>
      </c>
      <c r="AG78" s="9">
        <v>-35.045597135855004</v>
      </c>
      <c r="AH78" s="9">
        <v>24.028272257230004</v>
      </c>
      <c r="AI78" s="9">
        <v>6.4485853562820994</v>
      </c>
      <c r="AJ78" s="9">
        <v>-45.1743253737082</v>
      </c>
      <c r="AK78" s="9">
        <v>-1171.6603350508999</v>
      </c>
      <c r="AL78" s="9">
        <v>22.833806003680603</v>
      </c>
      <c r="AM78" s="9">
        <v>-57.124381877442502</v>
      </c>
      <c r="AN78" s="9">
        <v>-1237.1518805380801</v>
      </c>
      <c r="AO78" s="9">
        <v>-9.0167821995882012</v>
      </c>
      <c r="AP78" s="9">
        <v>-69.837423264406993</v>
      </c>
      <c r="AQ78" s="9">
        <v>-74.552412963249992</v>
      </c>
      <c r="AR78" s="9">
        <v>5.1547710345662985</v>
      </c>
      <c r="AX78" s="9">
        <f t="array" ref="AX78:BI78">MMULT(N78:S78,'support matrix 17x36,4,xy'!N15:Y20)/1000</f>
        <v>-69.48123060353501</v>
      </c>
      <c r="AY78" s="9">
        <v>784.02901838281002</v>
      </c>
      <c r="AZ78" s="9">
        <v>-41.142642125627503</v>
      </c>
      <c r="BA78" s="9">
        <v>-103.216469102229</v>
      </c>
      <c r="BB78" s="9">
        <v>676.19923309409</v>
      </c>
      <c r="BC78" s="9">
        <v>26.25984432435844</v>
      </c>
      <c r="BD78" s="9">
        <v>-87.368649441545998</v>
      </c>
      <c r="BE78" s="9">
        <v>-1168.97599809707</v>
      </c>
      <c r="BF78" s="9">
        <v>53.487264019995543</v>
      </c>
      <c r="BG78" s="9">
        <v>-130.33874819902002</v>
      </c>
      <c r="BH78" s="9">
        <v>-1289.7959752993297</v>
      </c>
      <c r="BI78" s="9">
        <v>-38.608370797731155</v>
      </c>
      <c r="BO78" s="5">
        <f t="array" ref="BO78:BZ78">MMULT(N78:S78,'support matrix 17x24,4,xy'!N15:Y20)/1000</f>
        <v>-109.38602364110001</v>
      </c>
      <c r="BP78" s="5">
        <v>650.05507207590006</v>
      </c>
      <c r="BQ78" s="5">
        <v>13.098723705478422</v>
      </c>
      <c r="BR78" s="5">
        <v>-67.709623684194014</v>
      </c>
      <c r="BS78" s="5">
        <v>810.72268558174994</v>
      </c>
      <c r="BT78" s="5">
        <v>-45.002612144470689</v>
      </c>
      <c r="BU78" s="5">
        <v>-134.67954550323901</v>
      </c>
      <c r="BV78" s="5">
        <v>-1329.0105103545702</v>
      </c>
      <c r="BW78" s="5">
        <v>-23.496729601816448</v>
      </c>
      <c r="BX78" s="5">
        <v>-78.631377488834019</v>
      </c>
      <c r="BY78" s="5">
        <v>-1130.31093176638</v>
      </c>
      <c r="BZ78" s="5">
        <v>55.400717896175721</v>
      </c>
      <c r="CF78" s="5">
        <f t="array" ref="CF78:CQ78">MMULT(N78:S78,'support matrix 17x24,4,no'!N15:Y20)/1000</f>
        <v>-113.316493191323</v>
      </c>
      <c r="CG78" s="5">
        <v>635.84157731686014</v>
      </c>
      <c r="CH78" s="5">
        <v>8.0707326091991582</v>
      </c>
      <c r="CI78" s="5">
        <v>-68.650906345084024</v>
      </c>
      <c r="CJ78" s="5">
        <v>824.55046696850002</v>
      </c>
      <c r="CK78" s="5">
        <v>-40.749877270865085</v>
      </c>
      <c r="CL78" s="5">
        <v>-130.21759965286302</v>
      </c>
      <c r="CM78" s="5">
        <v>-1315.1665644253198</v>
      </c>
      <c r="CN78" s="5">
        <v>-51.441020777627621</v>
      </c>
      <c r="CO78" s="5">
        <v>-78.21719261073001</v>
      </c>
      <c r="CP78" s="5">
        <v>-1143.7691643233402</v>
      </c>
      <c r="CQ78" s="5">
        <v>84.120540001293534</v>
      </c>
      <c r="CW78" s="5">
        <f t="array" ref="CW78:DH78">MMULT($N78:$S78,'support matrix 14x14,4,xy'!$N$15:$Y$20)/1000</f>
        <v>-122.64598051758099</v>
      </c>
      <c r="CX78" s="5">
        <v>827.0035011944401</v>
      </c>
      <c r="CY78" s="5">
        <v>-11.244946735275668</v>
      </c>
      <c r="CZ78" s="5">
        <v>-64.419313936193987</v>
      </c>
      <c r="DA78" s="5">
        <v>1168.9834522747399</v>
      </c>
      <c r="DB78" s="5">
        <v>-55.614272635518162</v>
      </c>
      <c r="DC78" s="5">
        <v>-139.05222312304301</v>
      </c>
      <c r="DD78" s="5">
        <v>-1669.05690495968</v>
      </c>
      <c r="DE78" s="5">
        <v>2.9492012864802453</v>
      </c>
      <c r="DF78" s="5">
        <v>-64.288578323182008</v>
      </c>
      <c r="DG78" s="5">
        <v>-1325.4641528791001</v>
      </c>
      <c r="DH78" s="5">
        <v>63.910017988512635</v>
      </c>
      <c r="DN78" s="5">
        <f t="array" ref="DN78:DY78">MMULT($N78:$S78,'support matrix 25x14,4,xy'!$N$15:$Y$20)/1000</f>
        <v>-114.75082858399298</v>
      </c>
      <c r="DO78" s="5">
        <v>919.3857175997598</v>
      </c>
      <c r="DP78" s="5">
        <v>16.525940553455452</v>
      </c>
      <c r="DQ78" s="5">
        <v>-66.596661597273027</v>
      </c>
      <c r="DR78" s="5">
        <v>1076.5194608562399</v>
      </c>
      <c r="DS78" s="5">
        <v>-43.660616213906962</v>
      </c>
      <c r="DT78" s="5">
        <v>-133.80304481538801</v>
      </c>
      <c r="DU78" s="5">
        <v>-1590.1334320269502</v>
      </c>
      <c r="DV78" s="5">
        <v>-23.157490212551753</v>
      </c>
      <c r="DW78" s="5">
        <v>-75.251282241346004</v>
      </c>
      <c r="DX78" s="5">
        <v>-1404.3158054543499</v>
      </c>
      <c r="DY78" s="5">
        <v>50.291789682387332</v>
      </c>
    </row>
    <row r="79" spans="1:129" x14ac:dyDescent="0.35">
      <c r="A79" s="5" t="s">
        <v>23</v>
      </c>
      <c r="B79" s="43" t="s">
        <v>24</v>
      </c>
      <c r="C79" s="9">
        <f t="shared" ref="C79:H79" si="42">1.279*C11+2*C38+(C20+$K$52*C29)</f>
        <v>-4892</v>
      </c>
      <c r="D79" s="9">
        <f t="shared" si="42"/>
        <v>1068.5603599999999</v>
      </c>
      <c r="E79" s="9">
        <f t="shared" si="42"/>
        <v>626.14102600000001</v>
      </c>
      <c r="F79" s="9">
        <f t="shared" si="42"/>
        <v>873.45880999999997</v>
      </c>
      <c r="G79" s="9">
        <f t="shared" si="42"/>
        <v>1340.1235749999998</v>
      </c>
      <c r="H79" s="9">
        <f t="shared" si="42"/>
        <v>0</v>
      </c>
      <c r="I79" s="9">
        <f t="shared" si="37"/>
        <v>-4892</v>
      </c>
      <c r="J79" s="9">
        <f t="shared" si="38"/>
        <v>0</v>
      </c>
      <c r="K79" s="9">
        <f t="shared" si="39"/>
        <v>626.14102600000001</v>
      </c>
      <c r="L79" s="9">
        <f t="shared" si="40"/>
        <v>1340.1235749999998</v>
      </c>
      <c r="M79" s="2"/>
      <c r="N79" s="9">
        <f>K77</f>
        <v>-720.04</v>
      </c>
      <c r="O79" s="9">
        <f>K78</f>
        <v>768.47435999999993</v>
      </c>
      <c r="P79" s="9">
        <f>K79</f>
        <v>626.14102600000001</v>
      </c>
      <c r="Q79" s="9">
        <f>K80</f>
        <v>0</v>
      </c>
      <c r="R79" s="9">
        <f>K81</f>
        <v>0</v>
      </c>
      <c r="S79" s="9">
        <f>K82</f>
        <v>0</v>
      </c>
      <c r="T79" s="11" t="s">
        <v>65</v>
      </c>
      <c r="U79" s="9">
        <f t="array" ref="U79:AR79">MMULT(N79:S79,'support matrix 17x36,8,xy'!N15:AK20)/1000</f>
        <v>65.049139951949996</v>
      </c>
      <c r="V79" s="9">
        <v>553.55831236127995</v>
      </c>
      <c r="W79" s="9">
        <v>-78.766434126344805</v>
      </c>
      <c r="X79" s="9">
        <v>82.527557099923982</v>
      </c>
      <c r="Y79" s="9">
        <v>-1648.0686638287402</v>
      </c>
      <c r="Z79" s="9">
        <v>-50.316158269940018</v>
      </c>
      <c r="AA79" s="9">
        <v>100.32287193586998</v>
      </c>
      <c r="AB79" s="9">
        <v>-2361.9292833420795</v>
      </c>
      <c r="AC79" s="9">
        <v>-103.00958066025599</v>
      </c>
      <c r="AD79" s="9">
        <v>120.19203936903399</v>
      </c>
      <c r="AE79" s="9">
        <v>-543.45427788967993</v>
      </c>
      <c r="AF79" s="9">
        <v>-80.757800315058404</v>
      </c>
      <c r="AG79" s="9">
        <v>115.602604080218</v>
      </c>
      <c r="AH79" s="9">
        <v>485.35166135778002</v>
      </c>
      <c r="AI79" s="9">
        <v>-78.809520123976398</v>
      </c>
      <c r="AJ79" s="9">
        <v>97.18942342458999</v>
      </c>
      <c r="AK79" s="9">
        <v>2032.5762807861197</v>
      </c>
      <c r="AL79" s="9">
        <v>-101.73620396706799</v>
      </c>
      <c r="AM79" s="9">
        <v>78.738916970362013</v>
      </c>
      <c r="AN79" s="9">
        <v>1324.0958234021998</v>
      </c>
      <c r="AO79" s="9">
        <v>-53.089606269080001</v>
      </c>
      <c r="AP79" s="9">
        <v>60.416821027025989</v>
      </c>
      <c r="AQ79" s="10">
        <v>-610.64739003457987</v>
      </c>
      <c r="AR79" s="9">
        <v>-79.648886279047204</v>
      </c>
      <c r="AX79" s="9">
        <f t="array" ref="AX79:BI79">MMULT(N79:S79,'support matrix 17x36,4,xy'!N15:Y20)/1000</f>
        <v>157.72420514318398</v>
      </c>
      <c r="AY79" s="9">
        <v>-1331.6700296170002</v>
      </c>
      <c r="AZ79" s="9">
        <v>-77.358434869615991</v>
      </c>
      <c r="BA79" s="9">
        <v>218.75002019001599</v>
      </c>
      <c r="BB79" s="9">
        <v>-2667.1133179985995</v>
      </c>
      <c r="BC79" s="9">
        <v>-236.25351218109597</v>
      </c>
      <c r="BD79" s="9">
        <v>202.085945123762</v>
      </c>
      <c r="BE79" s="9">
        <v>2281.42630551</v>
      </c>
      <c r="BF79" s="9">
        <v>-224.27357697419203</v>
      </c>
      <c r="BG79" s="9">
        <v>141.47339761739798</v>
      </c>
      <c r="BH79" s="9">
        <v>948.89036684919972</v>
      </c>
      <c r="BI79" s="9">
        <v>-88.242040164835984</v>
      </c>
      <c r="BO79" s="5">
        <f t="array" ref="BO79:BZ79">MMULT(N79:S79,'support matrix 17x24,4,xy'!N15:Y20)/1000</f>
        <v>224.81527976856603</v>
      </c>
      <c r="BP79" s="5">
        <v>-3066.1141302448</v>
      </c>
      <c r="BQ79" s="5">
        <v>-224.50526899784799</v>
      </c>
      <c r="BR79" s="5">
        <v>146.63378902092398</v>
      </c>
      <c r="BS79" s="5">
        <v>-933.32948457579994</v>
      </c>
      <c r="BT79" s="5">
        <v>-88.842307254276008</v>
      </c>
      <c r="BU79" s="5">
        <v>135.398405033834</v>
      </c>
      <c r="BV79" s="5">
        <v>585.87868660719982</v>
      </c>
      <c r="BW79" s="5">
        <v>-97.825705201840009</v>
      </c>
      <c r="BX79" s="5">
        <v>213.18524892924</v>
      </c>
      <c r="BY79" s="5">
        <v>2645.1608670596002</v>
      </c>
      <c r="BZ79" s="5">
        <v>-214.9676676986</v>
      </c>
      <c r="CF79" s="5">
        <f t="array" ref="CF79:CQ79">MMULT(N79:S79,'support matrix 17x24,4,no'!N15:Y20)/1000</f>
        <v>220.30216284404796</v>
      </c>
      <c r="CG79" s="5">
        <v>-3042.7563481673997</v>
      </c>
      <c r="CH79" s="5">
        <v>-259.57785793334</v>
      </c>
      <c r="CI79" s="5">
        <v>149.38608289376199</v>
      </c>
      <c r="CJ79" s="5">
        <v>-958.43248903879987</v>
      </c>
      <c r="CK79" s="5">
        <v>-53.584230808060006</v>
      </c>
      <c r="CL79" s="5">
        <v>139.39291652646199</v>
      </c>
      <c r="CM79" s="5">
        <v>556.80053596239998</v>
      </c>
      <c r="CN79" s="5">
        <v>-87.787064416740023</v>
      </c>
      <c r="CO79" s="5">
        <v>210.94443693572799</v>
      </c>
      <c r="CP79" s="5">
        <v>2675.8590118848001</v>
      </c>
      <c r="CQ79" s="5">
        <v>-225.18561143159999</v>
      </c>
      <c r="CW79" s="5">
        <f t="array" ref="CW79:DH79">MMULT($N79:$S79,'support matrix 14x14,4,xy'!$N$15:$Y$20)/1000</f>
        <v>224.29501828464799</v>
      </c>
      <c r="CX79" s="5">
        <v>-4483.7634837571995</v>
      </c>
      <c r="CY79" s="5">
        <v>-206.05706773506401</v>
      </c>
      <c r="CZ79" s="5">
        <v>142.24615936845797</v>
      </c>
      <c r="DA79" s="5">
        <v>-501.52529198599956</v>
      </c>
      <c r="DB79" s="5">
        <v>-106.893664848312</v>
      </c>
      <c r="DC79" s="5">
        <v>135.81673344247201</v>
      </c>
      <c r="DD79" s="5">
        <v>98.259450591399798</v>
      </c>
      <c r="DE79" s="5">
        <v>-111.98914326464001</v>
      </c>
      <c r="DF79" s="5">
        <v>217.675514645448</v>
      </c>
      <c r="DG79" s="5">
        <v>4118.5626498953998</v>
      </c>
      <c r="DH79" s="5">
        <v>-201.201150151984</v>
      </c>
      <c r="DN79" s="5">
        <f t="array" ref="DN79:DY79">MMULT($N79:$S79,'support matrix 25x14,4,xy'!$N$15:$Y$20)/1000</f>
        <v>214.95116566910599</v>
      </c>
      <c r="DO79" s="5">
        <v>-3499.7354642927999</v>
      </c>
      <c r="DP79" s="5">
        <v>-222.85458492597201</v>
      </c>
      <c r="DQ79" s="5">
        <v>155.94854416310599</v>
      </c>
      <c r="DR79" s="5">
        <v>-1486.9350785791994</v>
      </c>
      <c r="DS79" s="5">
        <v>-90.539556366976001</v>
      </c>
      <c r="DT79" s="5">
        <v>145.19425559527201</v>
      </c>
      <c r="DU79" s="5">
        <v>1113.6551253246005</v>
      </c>
      <c r="DV79" s="5">
        <v>-97.797017005624014</v>
      </c>
      <c r="DW79" s="5">
        <v>203.93225991354203</v>
      </c>
      <c r="DX79" s="5">
        <v>3104.5487422909991</v>
      </c>
      <c r="DY79" s="5">
        <v>-214.94986770142802</v>
      </c>
    </row>
    <row r="80" spans="1:129" x14ac:dyDescent="0.35">
      <c r="A80" s="5" t="s">
        <v>25</v>
      </c>
      <c r="B80" s="43" t="s">
        <v>25</v>
      </c>
      <c r="C80" s="9">
        <f t="shared" ref="C80:H80" si="43">1.279*C12+2*C39+(C21+$K$52*C30)</f>
        <v>421.42804999999998</v>
      </c>
      <c r="D80" s="9">
        <f t="shared" si="43"/>
        <v>0</v>
      </c>
      <c r="E80" s="9">
        <f t="shared" si="43"/>
        <v>0</v>
      </c>
      <c r="F80" s="9">
        <f t="shared" si="43"/>
        <v>0</v>
      </c>
      <c r="G80" s="9">
        <f t="shared" si="43"/>
        <v>0</v>
      </c>
      <c r="H80" s="9">
        <f t="shared" si="43"/>
        <v>1240.332887</v>
      </c>
      <c r="I80" s="9">
        <f t="shared" si="37"/>
        <v>1661.760937</v>
      </c>
      <c r="J80" s="9">
        <f t="shared" si="38"/>
        <v>95.800937000000005</v>
      </c>
      <c r="K80" s="9">
        <f t="shared" si="39"/>
        <v>0</v>
      </c>
      <c r="L80" s="9">
        <f t="shared" si="40"/>
        <v>0</v>
      </c>
      <c r="M80" s="2"/>
      <c r="N80" s="9"/>
      <c r="O80" s="9"/>
      <c r="P80" s="9"/>
      <c r="Q80" s="9"/>
      <c r="R80" s="9"/>
      <c r="S80" s="9"/>
      <c r="T80" s="11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10"/>
      <c r="AR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</row>
    <row r="81" spans="1:129" x14ac:dyDescent="0.35">
      <c r="A81" s="5" t="s">
        <v>26</v>
      </c>
      <c r="B81" s="43" t="s">
        <v>27</v>
      </c>
      <c r="C81" s="9">
        <f t="shared" ref="C81:H81" si="44">1.279*C13+2*C40+(C22+$K$52*C31)</f>
        <v>229.37800000000001</v>
      </c>
      <c r="D81" s="9">
        <f t="shared" si="44"/>
        <v>0</v>
      </c>
      <c r="E81" s="9">
        <f t="shared" si="44"/>
        <v>0</v>
      </c>
      <c r="F81" s="9">
        <f t="shared" si="44"/>
        <v>0</v>
      </c>
      <c r="G81" s="9">
        <f t="shared" si="44"/>
        <v>0</v>
      </c>
      <c r="H81" s="9">
        <f t="shared" si="44"/>
        <v>1299.1257999999998</v>
      </c>
      <c r="I81" s="9">
        <f t="shared" si="37"/>
        <v>1528.5037999999997</v>
      </c>
      <c r="J81" s="9">
        <f t="shared" si="38"/>
        <v>-37.456199999999995</v>
      </c>
      <c r="K81" s="9">
        <f t="shared" si="39"/>
        <v>0</v>
      </c>
      <c r="L81" s="9">
        <f t="shared" si="40"/>
        <v>0</v>
      </c>
      <c r="M81" s="2"/>
      <c r="N81" s="9">
        <f>L77</f>
        <v>2552.6400000000003</v>
      </c>
      <c r="O81" s="9">
        <f>L78</f>
        <v>2449.9244999999996</v>
      </c>
      <c r="P81" s="9">
        <f>L79</f>
        <v>1340.1235749999998</v>
      </c>
      <c r="Q81" s="9">
        <f>L80</f>
        <v>0</v>
      </c>
      <c r="R81" s="9">
        <f>L81</f>
        <v>0</v>
      </c>
      <c r="S81" s="9">
        <f>L82</f>
        <v>0</v>
      </c>
      <c r="T81" s="11" t="s">
        <v>66</v>
      </c>
      <c r="U81" s="9">
        <f t="array" ref="U81:AR81">MMULT(N81:S81,'support matrix 17x36,8,xy'!N15:AK20)/1000</f>
        <v>-367.729091369375</v>
      </c>
      <c r="V81" s="9">
        <v>944.81220852599995</v>
      </c>
      <c r="W81" s="9">
        <v>-166.36490652040999</v>
      </c>
      <c r="X81" s="9">
        <v>-331.33679935545001</v>
      </c>
      <c r="Y81" s="9">
        <v>6797.4795181232512</v>
      </c>
      <c r="Z81" s="9">
        <v>-248.05284675675</v>
      </c>
      <c r="AA81" s="9">
        <v>-292.26217098037506</v>
      </c>
      <c r="AB81" s="9">
        <v>5253.4288478640019</v>
      </c>
      <c r="AC81" s="9">
        <v>-82.61245243019998</v>
      </c>
      <c r="AD81" s="9">
        <v>-253.99756689032512</v>
      </c>
      <c r="AE81" s="9">
        <v>-1403.9783034909999</v>
      </c>
      <c r="AF81" s="9">
        <v>-170.89153043312999</v>
      </c>
      <c r="AG81" s="9">
        <v>-271.58898372252503</v>
      </c>
      <c r="AH81" s="9">
        <v>1176.2786483197499</v>
      </c>
      <c r="AI81" s="9">
        <v>-168.91596182635499</v>
      </c>
      <c r="AJ81" s="9">
        <v>-304.2205644063751</v>
      </c>
      <c r="AK81" s="9">
        <v>-6259.6590267585016</v>
      </c>
      <c r="AL81" s="9">
        <v>-68.334609351849949</v>
      </c>
      <c r="AM81" s="9">
        <v>-344.14562659772508</v>
      </c>
      <c r="AN81" s="9">
        <v>-7804.6393479475009</v>
      </c>
      <c r="AO81" s="9">
        <v>-257.93509079849997</v>
      </c>
      <c r="AP81" s="9">
        <v>-387.36053680142504</v>
      </c>
      <c r="AQ81" s="10">
        <v>-1153.55027148975</v>
      </c>
      <c r="AR81" s="9">
        <v>-177.00496783599002</v>
      </c>
      <c r="AX81" s="9">
        <f t="array" ref="AX81:BI81">MMULT(N81:S81,'support matrix 17x36,4,xy'!N15:Y20)/1000</f>
        <v>-669.29764823220012</v>
      </c>
      <c r="AY81" s="9">
        <v>7225.8204664124996</v>
      </c>
      <c r="AZ81" s="9">
        <v>-573.57831904219995</v>
      </c>
      <c r="BA81" s="9">
        <v>-548.3122101027999</v>
      </c>
      <c r="BB81" s="9">
        <v>4362.1898074425008</v>
      </c>
      <c r="BC81" s="9">
        <v>-89.414601820699929</v>
      </c>
      <c r="BD81" s="9">
        <v>-603.71318078022523</v>
      </c>
      <c r="BE81" s="9">
        <v>-5595.6494398750001</v>
      </c>
      <c r="BF81" s="9">
        <v>-59.521639816399954</v>
      </c>
      <c r="BG81" s="9">
        <v>-731.28898456027503</v>
      </c>
      <c r="BH81" s="9">
        <v>-8442.2608347349997</v>
      </c>
      <c r="BI81" s="9">
        <v>-617.62113948494994</v>
      </c>
      <c r="BO81" s="5">
        <f t="array" ref="BO81:BZ81">MMULT(N81:S81,'support matrix 17x24,4,xy'!N15:Y20)/1000</f>
        <v>-528.56806068967512</v>
      </c>
      <c r="BP81" s="5">
        <v>3591.4104043400002</v>
      </c>
      <c r="BQ81" s="5">
        <v>-123.17256971409992</v>
      </c>
      <c r="BR81" s="5">
        <v>-698.57766334295002</v>
      </c>
      <c r="BS81" s="5">
        <v>7999.7622790775004</v>
      </c>
      <c r="BT81" s="5">
        <v>-544.12332564795008</v>
      </c>
      <c r="BU81" s="5">
        <v>-750.04296623032519</v>
      </c>
      <c r="BV81" s="5">
        <v>-9302.4738040100001</v>
      </c>
      <c r="BW81" s="5">
        <v>-573.37194707800006</v>
      </c>
      <c r="BX81" s="5">
        <v>-575.42602832950013</v>
      </c>
      <c r="BY81" s="5">
        <v>-4738.4648678050007</v>
      </c>
      <c r="BZ81" s="5">
        <v>-99.455487567499944</v>
      </c>
      <c r="CF81" s="5">
        <f t="array" ref="CF81:CQ81">MMULT(N81:S81,'support matrix 17x24,4,no'!N15:Y20)/1000</f>
        <v>-556.25696423340014</v>
      </c>
      <c r="CG81" s="5">
        <v>3513.9830202325011</v>
      </c>
      <c r="CH81" s="5">
        <v>-90.015603009249901</v>
      </c>
      <c r="CI81" s="5">
        <v>-687.78193468022505</v>
      </c>
      <c r="CJ81" s="5">
        <v>8078.0596376650001</v>
      </c>
      <c r="CK81" s="5">
        <v>-582.65947533325004</v>
      </c>
      <c r="CL81" s="5">
        <v>-719.44829340897513</v>
      </c>
      <c r="CM81" s="5">
        <v>-9237.6668361700013</v>
      </c>
      <c r="CN81" s="5">
        <v>-688.63860687675003</v>
      </c>
      <c r="CO81" s="5">
        <v>-589.10175487740014</v>
      </c>
      <c r="CP81" s="5">
        <v>-4804.4098348400012</v>
      </c>
      <c r="CQ81" s="5">
        <v>21.203511455000086</v>
      </c>
      <c r="CW81" s="5">
        <f t="array" ref="CW81:DH81">MMULT($N81:$S81,'support matrix 14x14,4,xy'!$N$15:$Y$20)/1000</f>
        <v>-535.75505645089993</v>
      </c>
      <c r="CX81" s="5">
        <v>3278.4244648850022</v>
      </c>
      <c r="CY81" s="5">
        <v>-171.23980314129994</v>
      </c>
      <c r="CZ81" s="5">
        <v>-723.38250863952521</v>
      </c>
      <c r="DA81" s="5">
        <v>11809.934912425</v>
      </c>
      <c r="DB81" s="5">
        <v>-499.7941599179</v>
      </c>
      <c r="DC81" s="5">
        <v>-738.79495894510012</v>
      </c>
      <c r="DD81" s="5">
        <v>-13067.652686432501</v>
      </c>
      <c r="DE81" s="5">
        <v>-517.90036002800002</v>
      </c>
      <c r="DF81" s="5">
        <v>-554.68060944090018</v>
      </c>
      <c r="DG81" s="5">
        <v>-4470.6066916325017</v>
      </c>
      <c r="DH81" s="5">
        <v>-151.18925191279996</v>
      </c>
      <c r="DN81" s="5">
        <f t="array" ref="DN81:DY81">MMULT($N81:$S81,'support matrix 25x14,4,xy'!$N$15:$Y$20)/1000</f>
        <v>-557.20514689042511</v>
      </c>
      <c r="DO81" s="5">
        <v>5414.1325612400005</v>
      </c>
      <c r="DP81" s="5">
        <v>-123.35346992614997</v>
      </c>
      <c r="DQ81" s="5">
        <v>-687.81604256542505</v>
      </c>
      <c r="DR81" s="5">
        <v>9676.1242918600001</v>
      </c>
      <c r="DS81" s="5">
        <v>-551.81687793920003</v>
      </c>
      <c r="DT81" s="5">
        <v>-716.8740150351</v>
      </c>
      <c r="DU81" s="5">
        <v>-10923.6283921175</v>
      </c>
      <c r="DV81" s="5">
        <v>-554.47058390329994</v>
      </c>
      <c r="DW81" s="5">
        <v>-590.69240258547518</v>
      </c>
      <c r="DX81" s="5">
        <v>-6616.5284617375009</v>
      </c>
      <c r="DY81" s="5">
        <v>-110.48264323134994</v>
      </c>
    </row>
    <row r="82" spans="1:129" x14ac:dyDescent="0.35">
      <c r="A82" s="5" t="s">
        <v>27</v>
      </c>
      <c r="B82" s="43" t="s">
        <v>28</v>
      </c>
      <c r="C82" s="9">
        <f t="shared" ref="C82:H82" si="45">1.279*C14+2*C41+(C23+$K$52*C32)</f>
        <v>0</v>
      </c>
      <c r="D82" s="9">
        <f t="shared" si="45"/>
        <v>0</v>
      </c>
      <c r="E82" s="9">
        <f t="shared" si="45"/>
        <v>0</v>
      </c>
      <c r="F82" s="9">
        <f t="shared" si="45"/>
        <v>0</v>
      </c>
      <c r="G82" s="9">
        <f t="shared" si="45"/>
        <v>0</v>
      </c>
      <c r="H82" s="9">
        <f t="shared" si="45"/>
        <v>0</v>
      </c>
      <c r="I82" s="9">
        <f t="shared" si="37"/>
        <v>0</v>
      </c>
      <c r="J82" s="9">
        <f t="shared" si="38"/>
        <v>0</v>
      </c>
      <c r="K82" s="9">
        <f t="shared" si="39"/>
        <v>0</v>
      </c>
      <c r="L82" s="9">
        <f t="shared" si="40"/>
        <v>0</v>
      </c>
      <c r="M82" s="2"/>
      <c r="N82" s="2"/>
      <c r="O82" s="2"/>
      <c r="P82" s="2"/>
      <c r="Q82" s="2"/>
      <c r="R82" s="2"/>
      <c r="S82" s="2"/>
      <c r="T82" s="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3"/>
      <c r="AR82" s="12"/>
    </row>
    <row r="83" spans="1:129" x14ac:dyDescent="0.35">
      <c r="C83" s="3" t="s">
        <v>70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129" x14ac:dyDescent="0.35">
      <c r="A84" t="s">
        <v>67</v>
      </c>
      <c r="B84" s="2" t="s">
        <v>222</v>
      </c>
      <c r="C84" s="2"/>
      <c r="D84" s="2"/>
      <c r="E84" s="2"/>
      <c r="F84" s="2"/>
      <c r="G84" s="2"/>
      <c r="H84" s="2"/>
      <c r="I84" s="47" t="s">
        <v>7</v>
      </c>
      <c r="J84" s="47" t="s">
        <v>8</v>
      </c>
      <c r="K84" s="100" t="s">
        <v>9</v>
      </c>
      <c r="L84" s="100"/>
      <c r="M84" s="2"/>
      <c r="N84" s="2"/>
      <c r="O84" s="2"/>
      <c r="P84" s="2"/>
      <c r="Q84" s="2"/>
      <c r="R84" s="2"/>
      <c r="S84" s="2"/>
      <c r="T84" s="2"/>
    </row>
    <row r="85" spans="1:129" x14ac:dyDescent="0.35">
      <c r="A85" s="5" t="s">
        <v>10</v>
      </c>
      <c r="B85" s="5" t="s">
        <v>11</v>
      </c>
      <c r="C85" s="9" t="s">
        <v>12</v>
      </c>
      <c r="D85" s="9" t="s">
        <v>13</v>
      </c>
      <c r="E85" s="9" t="s">
        <v>14</v>
      </c>
      <c r="F85" s="9" t="s">
        <v>15</v>
      </c>
      <c r="G85" s="9" t="s">
        <v>16</v>
      </c>
      <c r="H85" s="9" t="s">
        <v>17</v>
      </c>
      <c r="I85" s="9"/>
      <c r="J85" s="9"/>
      <c r="K85" s="5" t="s">
        <v>19</v>
      </c>
      <c r="L85" s="5" t="s">
        <v>20</v>
      </c>
      <c r="M85" s="2"/>
      <c r="N85" s="5" t="s">
        <v>21</v>
      </c>
      <c r="O85" s="5" t="s">
        <v>22</v>
      </c>
      <c r="P85" s="5" t="s">
        <v>23</v>
      </c>
      <c r="Q85" s="5" t="s">
        <v>25</v>
      </c>
      <c r="R85" s="5" t="s">
        <v>26</v>
      </c>
      <c r="S85" s="5" t="s">
        <v>27</v>
      </c>
      <c r="T85" s="9"/>
      <c r="U85" s="9" t="s">
        <v>39</v>
      </c>
      <c r="V85" s="9" t="s">
        <v>40</v>
      </c>
      <c r="W85" s="9" t="s">
        <v>41</v>
      </c>
      <c r="X85" s="9" t="s">
        <v>42</v>
      </c>
      <c r="Y85" s="9" t="s">
        <v>43</v>
      </c>
      <c r="Z85" s="9" t="s">
        <v>44</v>
      </c>
      <c r="AA85" s="9" t="s">
        <v>45</v>
      </c>
      <c r="AB85" s="9" t="s">
        <v>46</v>
      </c>
      <c r="AC85" s="9" t="s">
        <v>47</v>
      </c>
      <c r="AD85" s="9" t="s">
        <v>48</v>
      </c>
      <c r="AE85" s="9" t="s">
        <v>49</v>
      </c>
      <c r="AF85" s="9" t="s">
        <v>50</v>
      </c>
      <c r="AG85" s="9" t="s">
        <v>51</v>
      </c>
      <c r="AH85" s="9" t="s">
        <v>52</v>
      </c>
      <c r="AI85" s="9" t="s">
        <v>53</v>
      </c>
      <c r="AJ85" s="9" t="s">
        <v>54</v>
      </c>
      <c r="AK85" s="9" t="s">
        <v>55</v>
      </c>
      <c r="AL85" s="9" t="s">
        <v>56</v>
      </c>
      <c r="AM85" s="9" t="s">
        <v>57</v>
      </c>
      <c r="AN85" s="9" t="s">
        <v>58</v>
      </c>
      <c r="AO85" s="9" t="s">
        <v>59</v>
      </c>
      <c r="AP85" s="9" t="s">
        <v>60</v>
      </c>
      <c r="AQ85" s="9" t="s">
        <v>61</v>
      </c>
      <c r="AR85" s="9" t="s">
        <v>62</v>
      </c>
      <c r="AX85" s="9" t="s">
        <v>39</v>
      </c>
      <c r="AY85" s="9" t="s">
        <v>40</v>
      </c>
      <c r="AZ85" s="9" t="s">
        <v>41</v>
      </c>
      <c r="BA85" s="9" t="s">
        <v>42</v>
      </c>
      <c r="BB85" s="9" t="s">
        <v>43</v>
      </c>
      <c r="BC85" s="9" t="s">
        <v>44</v>
      </c>
      <c r="BD85" s="9" t="s">
        <v>45</v>
      </c>
      <c r="BE85" s="9" t="s">
        <v>46</v>
      </c>
      <c r="BF85" s="9" t="s">
        <v>47</v>
      </c>
      <c r="BG85" s="9" t="s">
        <v>48</v>
      </c>
      <c r="BH85" s="9" t="s">
        <v>49</v>
      </c>
      <c r="BI85" s="9" t="s">
        <v>50</v>
      </c>
      <c r="BO85" s="9" t="s">
        <v>39</v>
      </c>
      <c r="BP85" s="9" t="s">
        <v>40</v>
      </c>
      <c r="BQ85" s="9" t="s">
        <v>41</v>
      </c>
      <c r="BR85" s="9" t="s">
        <v>42</v>
      </c>
      <c r="BS85" s="9" t="s">
        <v>43</v>
      </c>
      <c r="BT85" s="9" t="s">
        <v>44</v>
      </c>
      <c r="BU85" s="9" t="s">
        <v>45</v>
      </c>
      <c r="BV85" s="9" t="s">
        <v>46</v>
      </c>
      <c r="BW85" s="9" t="s">
        <v>47</v>
      </c>
      <c r="BX85" s="9" t="s">
        <v>48</v>
      </c>
      <c r="BY85" s="9" t="s">
        <v>49</v>
      </c>
      <c r="BZ85" s="9" t="s">
        <v>50</v>
      </c>
      <c r="CF85" s="9" t="s">
        <v>39</v>
      </c>
      <c r="CG85" s="9" t="s">
        <v>40</v>
      </c>
      <c r="CH85" s="9" t="s">
        <v>41</v>
      </c>
      <c r="CI85" s="9" t="s">
        <v>42</v>
      </c>
      <c r="CJ85" s="9" t="s">
        <v>43</v>
      </c>
      <c r="CK85" s="9" t="s">
        <v>44</v>
      </c>
      <c r="CL85" s="9" t="s">
        <v>45</v>
      </c>
      <c r="CM85" s="9" t="s">
        <v>46</v>
      </c>
      <c r="CN85" s="9" t="s">
        <v>47</v>
      </c>
      <c r="CO85" s="9" t="s">
        <v>48</v>
      </c>
      <c r="CP85" s="9" t="s">
        <v>49</v>
      </c>
      <c r="CQ85" s="9" t="s">
        <v>50</v>
      </c>
      <c r="CW85" s="9" t="s">
        <v>39</v>
      </c>
      <c r="CX85" s="9" t="s">
        <v>40</v>
      </c>
      <c r="CY85" s="9" t="s">
        <v>41</v>
      </c>
      <c r="CZ85" s="9" t="s">
        <v>42</v>
      </c>
      <c r="DA85" s="9" t="s">
        <v>43</v>
      </c>
      <c r="DB85" s="9" t="s">
        <v>44</v>
      </c>
      <c r="DC85" s="9" t="s">
        <v>45</v>
      </c>
      <c r="DD85" s="9" t="s">
        <v>46</v>
      </c>
      <c r="DE85" s="9" t="s">
        <v>47</v>
      </c>
      <c r="DF85" s="9" t="s">
        <v>48</v>
      </c>
      <c r="DG85" s="9" t="s">
        <v>49</v>
      </c>
      <c r="DH85" s="9" t="s">
        <v>50</v>
      </c>
      <c r="DN85" s="9" t="s">
        <v>39</v>
      </c>
      <c r="DO85" s="9" t="s">
        <v>40</v>
      </c>
      <c r="DP85" s="9" t="s">
        <v>41</v>
      </c>
      <c r="DQ85" s="9" t="s">
        <v>42</v>
      </c>
      <c r="DR85" s="9" t="s">
        <v>43</v>
      </c>
      <c r="DS85" s="9" t="s">
        <v>44</v>
      </c>
      <c r="DT85" s="9" t="s">
        <v>45</v>
      </c>
      <c r="DU85" s="9" t="s">
        <v>46</v>
      </c>
      <c r="DV85" s="9" t="s">
        <v>47</v>
      </c>
      <c r="DW85" s="9" t="s">
        <v>48</v>
      </c>
      <c r="DX85" s="9" t="s">
        <v>49</v>
      </c>
      <c r="DY85" s="9" t="s">
        <v>50</v>
      </c>
    </row>
    <row r="86" spans="1:129" x14ac:dyDescent="0.35">
      <c r="A86" s="5" t="s">
        <v>21</v>
      </c>
      <c r="B86" s="5" t="s">
        <v>21</v>
      </c>
      <c r="C86" s="9">
        <f t="shared" ref="C86:H86" si="46">1.279*C9-2*C45+(C18+$K$52*C27)</f>
        <v>-1394.5</v>
      </c>
      <c r="D86" s="9">
        <f t="shared" si="46"/>
        <v>2231.4</v>
      </c>
      <c r="E86" s="9">
        <f t="shared" si="46"/>
        <v>-1020.5</v>
      </c>
      <c r="F86" s="9">
        <f t="shared" si="46"/>
        <v>710.88</v>
      </c>
      <c r="G86" s="9">
        <f t="shared" si="46"/>
        <v>-1379</v>
      </c>
      <c r="H86" s="9">
        <f t="shared" si="46"/>
        <v>851.6</v>
      </c>
      <c r="I86" s="9">
        <f t="shared" ref="I86:I91" si="47">C86+H86</f>
        <v>-542.9</v>
      </c>
      <c r="J86" s="9">
        <f t="shared" ref="J86:J91" si="48">1.279*C9-2*C45+1.279*H9-2*H45</f>
        <v>0</v>
      </c>
      <c r="K86" s="9">
        <f t="shared" ref="K86:K91" si="49">MIN(D86:G86)</f>
        <v>-1379</v>
      </c>
      <c r="L86" s="9">
        <f t="shared" ref="L86:L91" si="50">MAX(D86:G86)</f>
        <v>2231.4</v>
      </c>
      <c r="M86" s="2"/>
      <c r="N86" s="9">
        <f>I86</f>
        <v>-542.9</v>
      </c>
      <c r="O86" s="9">
        <f>I87</f>
        <v>998.5536699999999</v>
      </c>
      <c r="P86" s="9">
        <f>I88</f>
        <v>-7559.78</v>
      </c>
      <c r="Q86" s="9">
        <f>I89</f>
        <v>1661.760937</v>
      </c>
      <c r="R86" s="9">
        <f>I90</f>
        <v>1565.96</v>
      </c>
      <c r="S86" s="9">
        <f>I91</f>
        <v>0</v>
      </c>
      <c r="T86" s="9" t="s">
        <v>63</v>
      </c>
      <c r="U86" s="9">
        <f t="array" ref="U86:AR86">MMULT(N86:S86,'support matrix 17x36,8,xy'!N15:AK20)/1000</f>
        <v>-270.71069891185101</v>
      </c>
      <c r="V86" s="9">
        <v>-5702.8894597934795</v>
      </c>
      <c r="W86" s="9">
        <v>1208.2582191359745</v>
      </c>
      <c r="X86" s="9">
        <v>-52.476198111844191</v>
      </c>
      <c r="Y86" s="9">
        <v>-5373.0125014113992</v>
      </c>
      <c r="Z86" s="9">
        <v>1221.5604711952494</v>
      </c>
      <c r="AA86" s="9">
        <v>191.23645516966701</v>
      </c>
      <c r="AB86" s="9">
        <v>2219.351078269689</v>
      </c>
      <c r="AC86" s="9">
        <v>1183.5566379283007</v>
      </c>
      <c r="AD86" s="9">
        <v>420.63777618772201</v>
      </c>
      <c r="AE86" s="9">
        <v>5632.1513356673895</v>
      </c>
      <c r="AF86" s="9">
        <v>1229.1782571171491</v>
      </c>
      <c r="AG86" s="9">
        <v>-858.44870461185508</v>
      </c>
      <c r="AH86" s="9">
        <v>-6019.5580725317695</v>
      </c>
      <c r="AI86" s="9">
        <v>692.70269570618211</v>
      </c>
      <c r="AJ86" s="9">
        <v>-252.66763468170819</v>
      </c>
      <c r="AK86" s="9">
        <v>-2562.9659086698402</v>
      </c>
      <c r="AL86" s="9">
        <v>644.98342410568057</v>
      </c>
      <c r="AM86" s="9">
        <v>374.48379917855749</v>
      </c>
      <c r="AN86" s="9">
        <v>4967.0376443129799</v>
      </c>
      <c r="AO86" s="9">
        <v>672.66637288641186</v>
      </c>
      <c r="AP86" s="9">
        <v>990.8376044895931</v>
      </c>
      <c r="AQ86" s="9">
        <v>5841.3772052697504</v>
      </c>
      <c r="AR86" s="9">
        <v>706.81427143456631</v>
      </c>
      <c r="AX86" s="9">
        <f t="array" ref="AX86:BI86">MMULT(N86:S86,'support matrix 17x36,4,xy'!N15:Y20)/1000</f>
        <v>-333.30891630553504</v>
      </c>
      <c r="AY86" s="9">
        <v>-8532.2537487397876</v>
      </c>
      <c r="AZ86" s="9">
        <v>2253.8640565355722</v>
      </c>
      <c r="BA86" s="9">
        <v>625.37345599977095</v>
      </c>
      <c r="BB86" s="9">
        <v>5308.671391389089</v>
      </c>
      <c r="BC86" s="9">
        <v>2173.8629628775584</v>
      </c>
      <c r="BD86" s="9">
        <v>-987.79855787554607</v>
      </c>
      <c r="BE86" s="9">
        <v>-6089.9180557856689</v>
      </c>
      <c r="BF86" s="9">
        <v>1502.6580420791954</v>
      </c>
      <c r="BG86" s="9">
        <v>1238.6295877349801</v>
      </c>
      <c r="BH86" s="9">
        <v>8314.9582946330702</v>
      </c>
      <c r="BI86" s="9">
        <v>1629.3247613988685</v>
      </c>
      <c r="BO86" s="5">
        <f t="array" ref="BO86:BZ86">MMULT(N86:S86,'support matrix 17x24,4,xy'!N15:Y20)/1000</f>
        <v>744.32472480290005</v>
      </c>
      <c r="BP86" s="5">
        <v>9399.7341200949013</v>
      </c>
      <c r="BQ86" s="5">
        <v>2518.1904272162783</v>
      </c>
      <c r="BR86" s="5">
        <v>-456.55817041419414</v>
      </c>
      <c r="BS86" s="5">
        <v>-12625.558408448449</v>
      </c>
      <c r="BT86" s="5">
        <v>2604.7537903043294</v>
      </c>
      <c r="BU86" s="5">
        <v>1562.8430640467611</v>
      </c>
      <c r="BV86" s="5">
        <v>12291.046959691228</v>
      </c>
      <c r="BW86" s="5">
        <v>1267.3060460769834</v>
      </c>
      <c r="BX86" s="5">
        <v>-1307.6994876908341</v>
      </c>
      <c r="BY86" s="5">
        <v>-10064.52233380098</v>
      </c>
      <c r="BZ86" s="5">
        <v>1169.5298362577757</v>
      </c>
      <c r="CF86" s="5">
        <f t="array" ref="CF86:CQ86">MMULT(N86:S86,'support matrix 17x24,4,no'!N15:Y20)/1000</f>
        <v>811.76807213667712</v>
      </c>
      <c r="CG86" s="5">
        <v>9492.6451372108622</v>
      </c>
      <c r="CH86" s="5">
        <v>2496.9687464171993</v>
      </c>
      <c r="CI86" s="5">
        <v>-516.14170726708392</v>
      </c>
      <c r="CJ86" s="5">
        <v>-12718.759101276299</v>
      </c>
      <c r="CK86" s="5">
        <v>2636.6113167687349</v>
      </c>
      <c r="CL86" s="5">
        <v>1492.6569597631369</v>
      </c>
      <c r="CM86" s="5">
        <v>12262.092586215882</v>
      </c>
      <c r="CN86" s="5">
        <v>1258.8703291035724</v>
      </c>
      <c r="CO86" s="5">
        <v>-1245.3941826327298</v>
      </c>
      <c r="CP86" s="5">
        <v>-10033.766328613739</v>
      </c>
      <c r="CQ86" s="5">
        <v>1167.2383503104932</v>
      </c>
      <c r="CW86" s="5">
        <f t="array" ref="CW86:DH86">MMULT($N86:$S86,'support matrix 14x14,4,xy'!$N$15:$Y$20)/1000</f>
        <v>1081.6708499864189</v>
      </c>
      <c r="CX86" s="5">
        <v>19099.826745631999</v>
      </c>
      <c r="CY86" s="5">
        <v>3218.0048831911245</v>
      </c>
      <c r="CZ86" s="5">
        <v>-802.87564942619406</v>
      </c>
      <c r="DA86" s="5">
        <v>-23068.418210801399</v>
      </c>
      <c r="DB86" s="5">
        <v>3356.553283254922</v>
      </c>
      <c r="DC86" s="5">
        <v>1968.0879318169571</v>
      </c>
      <c r="DD86" s="5">
        <v>22766.334386274804</v>
      </c>
      <c r="DE86" s="5">
        <v>529.93998210848008</v>
      </c>
      <c r="DF86" s="5">
        <v>-1703.9961211571822</v>
      </c>
      <c r="DG86" s="5">
        <v>-19796.120429475002</v>
      </c>
      <c r="DH86" s="5">
        <v>455.28184978371252</v>
      </c>
      <c r="DN86" s="5">
        <f t="array" ref="DN86:DY86">MMULT($N86:$S86,'support matrix 25x14,4,xy'!$N$15:$Y$20)/1000</f>
        <v>951.44287737400703</v>
      </c>
      <c r="DO86" s="5">
        <v>8405.4515592257612</v>
      </c>
      <c r="DP86" s="5">
        <v>2403.5827249405356</v>
      </c>
      <c r="DQ86" s="5">
        <v>-653.86043237127296</v>
      </c>
      <c r="DR86" s="5">
        <v>-12374.903736959759</v>
      </c>
      <c r="DS86" s="5">
        <v>2501.3368750412928</v>
      </c>
      <c r="DT86" s="5">
        <v>1555.1215867286119</v>
      </c>
      <c r="DU86" s="5">
        <v>12290.43306682305</v>
      </c>
      <c r="DV86" s="5">
        <v>1361.4527422654483</v>
      </c>
      <c r="DW86" s="5">
        <v>-1309.8381091113458</v>
      </c>
      <c r="DX86" s="5">
        <v>-9319.5089139523498</v>
      </c>
      <c r="DY86" s="5">
        <v>1293.4232891027871</v>
      </c>
    </row>
    <row r="87" spans="1:129" x14ac:dyDescent="0.35">
      <c r="A87" s="5" t="s">
        <v>22</v>
      </c>
      <c r="B87" s="5" t="s">
        <v>23</v>
      </c>
      <c r="C87" s="9">
        <f t="shared" ref="C87:H87" si="51">1.279*C10-2*C46+(C19+$K$52*C28)</f>
        <v>703.47557999999992</v>
      </c>
      <c r="D87" s="9">
        <f t="shared" si="51"/>
        <v>821.62959999999987</v>
      </c>
      <c r="E87" s="9">
        <f t="shared" si="51"/>
        <v>768.47435999999993</v>
      </c>
      <c r="F87" s="9">
        <f t="shared" si="51"/>
        <v>1784.7166</v>
      </c>
      <c r="G87" s="9">
        <f t="shared" si="51"/>
        <v>2449.9244999999996</v>
      </c>
      <c r="H87" s="9">
        <f t="shared" si="51"/>
        <v>295.07808999999997</v>
      </c>
      <c r="I87" s="9">
        <f t="shared" si="47"/>
        <v>998.5536699999999</v>
      </c>
      <c r="J87" s="9">
        <f t="shared" si="48"/>
        <v>998.5536699999999</v>
      </c>
      <c r="K87" s="9">
        <f t="shared" si="49"/>
        <v>768.47435999999993</v>
      </c>
      <c r="L87" s="9">
        <f t="shared" si="50"/>
        <v>2449.9244999999996</v>
      </c>
      <c r="M87" s="2"/>
      <c r="N87" s="9">
        <f>J86</f>
        <v>0</v>
      </c>
      <c r="O87" s="9">
        <f>J87</f>
        <v>998.5536699999999</v>
      </c>
      <c r="P87" s="9">
        <f>J88</f>
        <v>-2667.78</v>
      </c>
      <c r="Q87" s="9">
        <f>J89</f>
        <v>95.800937000000005</v>
      </c>
      <c r="R87" s="9">
        <f>J90</f>
        <v>0</v>
      </c>
      <c r="S87" s="9">
        <f>J91</f>
        <v>0</v>
      </c>
      <c r="T87" s="9" t="s">
        <v>64</v>
      </c>
      <c r="U87" s="9">
        <f t="array" ref="U87:AR87">MMULT(N87:S87,'support matrix 17x36,8,xy'!N15:AK20)/1000</f>
        <v>116.625017008149</v>
      </c>
      <c r="V87" s="9">
        <v>-2340.9718840134806</v>
      </c>
      <c r="W87" s="9">
        <v>335.54588977497463</v>
      </c>
      <c r="X87" s="9">
        <v>40.552037464155809</v>
      </c>
      <c r="Y87" s="9">
        <v>-1695.9414424434001</v>
      </c>
      <c r="Z87" s="9">
        <v>329.44531963524958</v>
      </c>
      <c r="AA87" s="9">
        <v>-34.422326230332999</v>
      </c>
      <c r="AB87" s="9">
        <v>1296.5295088096902</v>
      </c>
      <c r="AC87" s="9">
        <v>326.03229209630092</v>
      </c>
      <c r="AD87" s="9">
        <v>-110.38710897227801</v>
      </c>
      <c r="AE87" s="9">
        <v>2240.95738924739</v>
      </c>
      <c r="AF87" s="9">
        <v>340.61757590094913</v>
      </c>
      <c r="AG87" s="9">
        <v>-117.42346049185502</v>
      </c>
      <c r="AH87" s="9">
        <v>-2332.4064614317704</v>
      </c>
      <c r="AI87" s="9">
        <v>337.49795847318211</v>
      </c>
      <c r="AJ87" s="9">
        <v>-41.742374145708197</v>
      </c>
      <c r="AK87" s="9">
        <v>-1686.1345952178403</v>
      </c>
      <c r="AL87" s="9">
        <v>331.89030857768063</v>
      </c>
      <c r="AM87" s="9">
        <v>35.467611598557511</v>
      </c>
      <c r="AN87" s="9">
        <v>1287.2206181649799</v>
      </c>
      <c r="AO87" s="9">
        <v>324.63457264241185</v>
      </c>
      <c r="AP87" s="9">
        <v>111.33330028959301</v>
      </c>
      <c r="AQ87" s="9">
        <v>2232.2158804697501</v>
      </c>
      <c r="AR87" s="9">
        <v>342.08936747856637</v>
      </c>
      <c r="AX87" s="9">
        <f t="array" ref="AX87:BI87">MMULT(N87:S87,'support matrix 17x36,4,xy'!N15:Y20)/1000</f>
        <v>133.91877409446502</v>
      </c>
      <c r="AY87" s="9">
        <v>-3039.2041144597897</v>
      </c>
      <c r="AZ87" s="9">
        <v>664.92678870637246</v>
      </c>
      <c r="BA87" s="9">
        <v>-113.81218668022902</v>
      </c>
      <c r="BB87" s="9">
        <v>2539.7175831890904</v>
      </c>
      <c r="BC87" s="9">
        <v>665.59133412235849</v>
      </c>
      <c r="BD87" s="9">
        <v>-135.64343939554601</v>
      </c>
      <c r="BE87" s="9">
        <v>-3029.4472563056697</v>
      </c>
      <c r="BF87" s="9">
        <v>669.58875649599554</v>
      </c>
      <c r="BG87" s="9">
        <v>115.53785053498001</v>
      </c>
      <c r="BH87" s="9">
        <v>2530.3901031130699</v>
      </c>
      <c r="BI87" s="9">
        <v>667.64644239626887</v>
      </c>
      <c r="BO87" s="5">
        <f t="array" ref="BO87:BZ87">MMULT(N87:S87,'support matrix 17x24,4,xy'!N15:Y20)/1000</f>
        <v>-156.0071714771</v>
      </c>
      <c r="BP87" s="5">
        <v>4142.6207738949006</v>
      </c>
      <c r="BQ87" s="5">
        <v>663.51749853347849</v>
      </c>
      <c r="BR87" s="5">
        <v>172.497650425806</v>
      </c>
      <c r="BS87" s="5">
        <v>-4642.2794232884507</v>
      </c>
      <c r="BT87" s="5">
        <v>669.06747126952939</v>
      </c>
      <c r="BU87" s="5">
        <v>157.19080868676102</v>
      </c>
      <c r="BV87" s="5">
        <v>4108.550709651231</v>
      </c>
      <c r="BW87" s="5">
        <v>664.01995241218367</v>
      </c>
      <c r="BX87" s="5">
        <v>-173.681387490834</v>
      </c>
      <c r="BY87" s="5">
        <v>-4607.7025227209806</v>
      </c>
      <c r="BZ87" s="5">
        <v>671.17517764017578</v>
      </c>
      <c r="CF87" s="5">
        <f t="array" ref="CF87:CQ87">MMULT(N87:S87,'support matrix 17x24,4,no'!N15:Y20)/1000</f>
        <v>-132.33332014332302</v>
      </c>
      <c r="CG87" s="5">
        <v>4138.0879412108607</v>
      </c>
      <c r="CH87" s="5">
        <v>650.99821223519916</v>
      </c>
      <c r="CI87" s="5">
        <v>147.62753757291603</v>
      </c>
      <c r="CJ87" s="5">
        <v>-4638.1084534362999</v>
      </c>
      <c r="CK87" s="5">
        <v>684.31019561513506</v>
      </c>
      <c r="CL87" s="5">
        <v>133.251228563137</v>
      </c>
      <c r="CM87" s="5">
        <v>4137.5630888558817</v>
      </c>
      <c r="CN87" s="5">
        <v>644.88339514237248</v>
      </c>
      <c r="CO87" s="5">
        <v>-148.54544599273001</v>
      </c>
      <c r="CP87" s="5">
        <v>-4635.81948309374</v>
      </c>
      <c r="CQ87" s="5">
        <v>687.5615192072936</v>
      </c>
      <c r="CW87" s="5">
        <f t="array" ref="CW87:DH87">MMULT($N87:$S87,'support matrix 14x14,4,xy'!$N$15:$Y$20)/1000</f>
        <v>-170.69303793358102</v>
      </c>
      <c r="CX87" s="5">
        <v>8066.047338184002</v>
      </c>
      <c r="CY87" s="5">
        <v>655.65428301472434</v>
      </c>
      <c r="CZ87" s="5">
        <v>180.878721693806</v>
      </c>
      <c r="DA87" s="5">
        <v>-8564.9447227894034</v>
      </c>
      <c r="DB87" s="5">
        <v>678.79696863848176</v>
      </c>
      <c r="DC87" s="5">
        <v>168.95350885695703</v>
      </c>
      <c r="DD87" s="5">
        <v>8140.3872954907993</v>
      </c>
      <c r="DE87" s="5">
        <v>665.01743183848032</v>
      </c>
      <c r="DF87" s="5">
        <v>-179.14186039718203</v>
      </c>
      <c r="DG87" s="5">
        <v>-8640.0240152549995</v>
      </c>
      <c r="DH87" s="5">
        <v>668.31131641251284</v>
      </c>
      <c r="DN87" s="5">
        <f t="array" ref="DN87:DY87">MMULT($N87:$S87,'support matrix 25x14,4,xy'!$N$15:$Y$20)/1000</f>
        <v>-116.314079385993</v>
      </c>
      <c r="DO87" s="5">
        <v>3934.3202456257609</v>
      </c>
      <c r="DP87" s="5">
        <v>664.46590109145563</v>
      </c>
      <c r="DQ87" s="5">
        <v>133.76458702872702</v>
      </c>
      <c r="DR87" s="5">
        <v>-4433.7967913597595</v>
      </c>
      <c r="DS87" s="5">
        <v>673.94074911809321</v>
      </c>
      <c r="DT87" s="5">
        <v>114.38619848861201</v>
      </c>
      <c r="DU87" s="5">
        <v>3924.090728823051</v>
      </c>
      <c r="DV87" s="5">
        <v>656.72985581544833</v>
      </c>
      <c r="DW87" s="5">
        <v>-131.83937391134603</v>
      </c>
      <c r="DX87" s="5">
        <v>-4423.1578675523506</v>
      </c>
      <c r="DY87" s="5">
        <v>672.64349234638735</v>
      </c>
    </row>
    <row r="88" spans="1:129" x14ac:dyDescent="0.35">
      <c r="A88" s="5" t="s">
        <v>23</v>
      </c>
      <c r="B88" s="43" t="s">
        <v>24</v>
      </c>
      <c r="C88" s="9">
        <f t="shared" ref="C88:H88" si="52">1.279*C11-2*C47+(C20+$K$52*C29)</f>
        <v>-5166.9799999999996</v>
      </c>
      <c r="D88" s="9">
        <f t="shared" si="52"/>
        <v>1068.5603599999999</v>
      </c>
      <c r="E88" s="9">
        <f t="shared" si="52"/>
        <v>626.14102600000001</v>
      </c>
      <c r="F88" s="9">
        <f t="shared" si="52"/>
        <v>873.45880999999997</v>
      </c>
      <c r="G88" s="9">
        <f t="shared" si="52"/>
        <v>1340.1235749999998</v>
      </c>
      <c r="H88" s="9">
        <f t="shared" si="52"/>
        <v>-2392.8000000000002</v>
      </c>
      <c r="I88" s="9">
        <f t="shared" si="47"/>
        <v>-7559.78</v>
      </c>
      <c r="J88" s="9">
        <f t="shared" si="48"/>
        <v>-2667.78</v>
      </c>
      <c r="K88" s="9">
        <f t="shared" si="49"/>
        <v>626.14102600000001</v>
      </c>
      <c r="L88" s="9">
        <f t="shared" si="50"/>
        <v>1340.1235749999998</v>
      </c>
      <c r="M88" s="2"/>
      <c r="N88" s="9">
        <f>K86</f>
        <v>-1379</v>
      </c>
      <c r="O88" s="9">
        <f>K87</f>
        <v>768.47435999999993</v>
      </c>
      <c r="P88" s="9">
        <f>K88</f>
        <v>626.14102600000001</v>
      </c>
      <c r="Q88" s="9">
        <f>K89</f>
        <v>0</v>
      </c>
      <c r="R88" s="9">
        <f>K90</f>
        <v>0</v>
      </c>
      <c r="S88" s="9">
        <f>K91</f>
        <v>0</v>
      </c>
      <c r="T88" s="9" t="s">
        <v>65</v>
      </c>
      <c r="U88" s="9">
        <f t="array" ref="U88:AR88">MMULT(N88:S88,'support matrix 17x36,8,xy'!N15:AK20)/1000</f>
        <v>147.08307035194997</v>
      </c>
      <c r="V88" s="9">
        <v>586.62163036127993</v>
      </c>
      <c r="W88" s="9">
        <v>-79.077430298344794</v>
      </c>
      <c r="X88" s="9">
        <v>164.62079389992402</v>
      </c>
      <c r="Y88" s="9">
        <v>-3336.9172478287401</v>
      </c>
      <c r="Z88" s="9">
        <v>-27.46276650994001</v>
      </c>
      <c r="AA88" s="9">
        <v>182.25795833587003</v>
      </c>
      <c r="AB88" s="9">
        <v>-4048.1420273420799</v>
      </c>
      <c r="AC88" s="9">
        <v>-125.45705306025599</v>
      </c>
      <c r="AD88" s="9">
        <v>202.91787776903399</v>
      </c>
      <c r="AE88" s="9">
        <v>-510.22358404967991</v>
      </c>
      <c r="AF88" s="9">
        <v>-81.122936640658395</v>
      </c>
      <c r="AG88" s="9">
        <v>198.71722888021799</v>
      </c>
      <c r="AH88" s="9">
        <v>457.68522575778002</v>
      </c>
      <c r="AI88" s="9">
        <v>-78.727354401576406</v>
      </c>
      <c r="AJ88" s="9">
        <v>179.31560822458999</v>
      </c>
      <c r="AK88" s="9">
        <v>3713.6491367861199</v>
      </c>
      <c r="AL88" s="9">
        <v>-125.512798687068</v>
      </c>
      <c r="AM88" s="9">
        <v>160.93099777036201</v>
      </c>
      <c r="AN88" s="9">
        <v>3009.6496074021998</v>
      </c>
      <c r="AO88" s="9">
        <v>-30.121555469080004</v>
      </c>
      <c r="AP88" s="9">
        <v>143.15583862702601</v>
      </c>
      <c r="AQ88" s="10">
        <v>-640.87124939457999</v>
      </c>
      <c r="AR88" s="9">
        <v>-78.651748007047203</v>
      </c>
      <c r="AX88" s="9">
        <f t="array" ref="AX88:BI88">MMULT(N88:S88,'support matrix 17x36,4,xy'!N15:Y20)/1000</f>
        <v>321.23194994318402</v>
      </c>
      <c r="AY88" s="9">
        <v>-2985.9891096170004</v>
      </c>
      <c r="AZ88" s="9">
        <v>-10.895729269615986</v>
      </c>
      <c r="BA88" s="9">
        <v>383.80632099001599</v>
      </c>
      <c r="BB88" s="9">
        <v>-4320.5757499985993</v>
      </c>
      <c r="BC88" s="9">
        <v>-304.02754818109599</v>
      </c>
      <c r="BD88" s="9">
        <v>367.45854672376208</v>
      </c>
      <c r="BE88" s="9">
        <v>3935.7453855099998</v>
      </c>
      <c r="BF88" s="9">
        <v>-291.18437537419203</v>
      </c>
      <c r="BG88" s="9">
        <v>306.49016081739796</v>
      </c>
      <c r="BH88" s="9">
        <v>2602.3527988492001</v>
      </c>
      <c r="BI88" s="9">
        <v>-20.013321764835972</v>
      </c>
      <c r="BO88" s="5">
        <f t="array" ref="BO88:BZ88">MMULT(N88:S88,'support matrix 17x24,4,xy'!N15:Y20)/1000</f>
        <v>388.46140616856599</v>
      </c>
      <c r="BP88" s="5">
        <v>-4733.0193462447996</v>
      </c>
      <c r="BQ88" s="5">
        <v>-282.69473179784802</v>
      </c>
      <c r="BR88" s="5">
        <v>310.71482902092401</v>
      </c>
      <c r="BS88" s="5">
        <v>-2574.9306365757993</v>
      </c>
      <c r="BT88" s="5">
        <v>-31.192532694276014</v>
      </c>
      <c r="BU88" s="5">
        <v>301.66719223383393</v>
      </c>
      <c r="BV88" s="5">
        <v>2252.7839026071997</v>
      </c>
      <c r="BW88" s="5">
        <v>-39.913005601840005</v>
      </c>
      <c r="BX88" s="5">
        <v>378.14270572923999</v>
      </c>
      <c r="BY88" s="5">
        <v>4286.762019059599</v>
      </c>
      <c r="BZ88" s="5">
        <v>-272.34067905860002</v>
      </c>
      <c r="CF88" s="5">
        <f t="array" ref="CF88:CQ88">MMULT(N88:S88,'support matrix 17x24,4,no'!N15:Y20)/1000</f>
        <v>386.62366684404799</v>
      </c>
      <c r="CG88" s="5">
        <v>-4689.1679081673992</v>
      </c>
      <c r="CH88" s="5">
        <v>-337.33513793334004</v>
      </c>
      <c r="CI88" s="5">
        <v>312.41278689376202</v>
      </c>
      <c r="CJ88" s="5">
        <v>-2621.3839450388</v>
      </c>
      <c r="CK88" s="5">
        <v>24.542066791939984</v>
      </c>
      <c r="CL88" s="5">
        <v>302.35372452646203</v>
      </c>
      <c r="CM88" s="5">
        <v>2203.2779919623999</v>
      </c>
      <c r="CN88" s="5">
        <v>-9.9572988167400176</v>
      </c>
      <c r="CO88" s="5">
        <v>377.58224173572802</v>
      </c>
      <c r="CP88" s="5">
        <v>4338.7445718847994</v>
      </c>
      <c r="CQ88" s="5">
        <v>-303.3843946316</v>
      </c>
      <c r="CW88" s="5">
        <f t="array" ref="CW88:DH88">MMULT($N88:$S88,'support matrix 14x14,4,xy'!$N$15:$Y$20)/1000</f>
        <v>388.34311028464805</v>
      </c>
      <c r="CX88" s="5">
        <v>-6588.6135157572007</v>
      </c>
      <c r="CY88" s="5">
        <v>-250.018925175064</v>
      </c>
      <c r="CZ88" s="5">
        <v>308.23159376845803</v>
      </c>
      <c r="DA88" s="5">
        <v>-2607.6932439859993</v>
      </c>
      <c r="DB88" s="5">
        <v>-62.730824608311991</v>
      </c>
      <c r="DC88" s="5">
        <v>300.99164704247198</v>
      </c>
      <c r="DD88" s="5">
        <v>2203.1753785914007</v>
      </c>
      <c r="DE88" s="5">
        <v>-67.752499504639999</v>
      </c>
      <c r="DF88" s="5">
        <v>381.42048504544806</v>
      </c>
      <c r="DG88" s="5">
        <v>6224.6647058953995</v>
      </c>
      <c r="DH88" s="5">
        <v>-245.63877671198401</v>
      </c>
      <c r="DN88" s="5">
        <f t="array" ref="DN88:DY88">MMULT($N88:$S88,'support matrix 25x14,4,xy'!$N$15:$Y$20)/1000</f>
        <v>379.61868006910601</v>
      </c>
      <c r="DO88" s="5">
        <v>-5609.3959042928</v>
      </c>
      <c r="DP88" s="5">
        <v>-280.30864836597198</v>
      </c>
      <c r="DQ88" s="5">
        <v>321.327735363106</v>
      </c>
      <c r="DR88" s="5">
        <v>-3589.1492705791998</v>
      </c>
      <c r="DS88" s="5">
        <v>-32.377110926975988</v>
      </c>
      <c r="DT88" s="5">
        <v>309.69044039527205</v>
      </c>
      <c r="DU88" s="5">
        <v>3223.3155653246004</v>
      </c>
      <c r="DV88" s="5">
        <v>-42.734319405624021</v>
      </c>
      <c r="DW88" s="5">
        <v>368.33619031354203</v>
      </c>
      <c r="DX88" s="5">
        <v>5206.7629342910004</v>
      </c>
      <c r="DY88" s="5">
        <v>-270.720947301428</v>
      </c>
    </row>
    <row r="89" spans="1:129" x14ac:dyDescent="0.35">
      <c r="A89" s="5" t="s">
        <v>25</v>
      </c>
      <c r="B89" s="43" t="s">
        <v>25</v>
      </c>
      <c r="C89" s="9">
        <f t="shared" ref="C89:H89" si="53">1.279*C12-2*C48+(C21+$K$52*C30)</f>
        <v>421.42804999999998</v>
      </c>
      <c r="D89" s="9">
        <f t="shared" si="53"/>
        <v>0</v>
      </c>
      <c r="E89" s="9">
        <f t="shared" si="53"/>
        <v>0</v>
      </c>
      <c r="F89" s="9">
        <f t="shared" si="53"/>
        <v>0</v>
      </c>
      <c r="G89" s="9">
        <f t="shared" si="53"/>
        <v>0</v>
      </c>
      <c r="H89" s="9">
        <f t="shared" si="53"/>
        <v>1240.332887</v>
      </c>
      <c r="I89" s="9">
        <f t="shared" si="47"/>
        <v>1661.760937</v>
      </c>
      <c r="J89" s="9">
        <f t="shared" si="48"/>
        <v>95.800937000000005</v>
      </c>
      <c r="K89" s="9">
        <f t="shared" si="49"/>
        <v>0</v>
      </c>
      <c r="L89" s="9">
        <f t="shared" si="50"/>
        <v>0</v>
      </c>
      <c r="M89" s="2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10"/>
      <c r="AR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</row>
    <row r="90" spans="1:129" x14ac:dyDescent="0.35">
      <c r="A90" s="5" t="s">
        <v>26</v>
      </c>
      <c r="B90" s="43" t="s">
        <v>27</v>
      </c>
      <c r="C90" s="9">
        <f t="shared" ref="C90:H90" si="54">1.279*C13-2*C49+(C22+$K$52*C31)</f>
        <v>283.36</v>
      </c>
      <c r="D90" s="9">
        <f t="shared" si="54"/>
        <v>0</v>
      </c>
      <c r="E90" s="9">
        <f t="shared" si="54"/>
        <v>0</v>
      </c>
      <c r="F90" s="9">
        <f t="shared" si="54"/>
        <v>0</v>
      </c>
      <c r="G90" s="9">
        <f t="shared" si="54"/>
        <v>0</v>
      </c>
      <c r="H90" s="9">
        <f t="shared" si="54"/>
        <v>1282.5999999999999</v>
      </c>
      <c r="I90" s="9">
        <f t="shared" si="47"/>
        <v>1565.96</v>
      </c>
      <c r="J90" s="9">
        <f t="shared" si="48"/>
        <v>0</v>
      </c>
      <c r="K90" s="9">
        <f t="shared" si="49"/>
        <v>0</v>
      </c>
      <c r="L90" s="9">
        <f t="shared" si="50"/>
        <v>0</v>
      </c>
      <c r="M90" s="2"/>
      <c r="N90" s="9">
        <f>L86</f>
        <v>2231.4</v>
      </c>
      <c r="O90" s="9">
        <f>L87</f>
        <v>2449.9244999999996</v>
      </c>
      <c r="P90" s="9">
        <f>L88</f>
        <v>1340.1235749999998</v>
      </c>
      <c r="Q90" s="9">
        <f>L89</f>
        <v>0</v>
      </c>
      <c r="R90" s="9">
        <f>L90</f>
        <v>0</v>
      </c>
      <c r="S90" s="9">
        <f>L91</f>
        <v>0</v>
      </c>
      <c r="T90" s="9" t="s">
        <v>66</v>
      </c>
      <c r="U90" s="9">
        <f t="array" ref="U90:AR90">MMULT(N90:S90,'support matrix 17x36,8,xy'!N15:AK20)/1000</f>
        <v>-327.73792376937496</v>
      </c>
      <c r="V90" s="9">
        <v>960.93042552599991</v>
      </c>
      <c r="W90" s="9">
        <v>-166.51651573840996</v>
      </c>
      <c r="X90" s="9">
        <v>-291.31672015545007</v>
      </c>
      <c r="Y90" s="9">
        <v>5974.1735221232511</v>
      </c>
      <c r="Z90" s="9">
        <v>-236.91192231674998</v>
      </c>
      <c r="AA90" s="9">
        <v>-252.31918938037504</v>
      </c>
      <c r="AB90" s="9">
        <v>4431.4078118640018</v>
      </c>
      <c r="AC90" s="9">
        <v>-93.555493030199983</v>
      </c>
      <c r="AD90" s="9">
        <v>-213.66909729032503</v>
      </c>
      <c r="AE90" s="9">
        <v>-1387.7784915309999</v>
      </c>
      <c r="AF90" s="9">
        <v>-171.06953272952998</v>
      </c>
      <c r="AG90" s="9">
        <v>-231.07098252252501</v>
      </c>
      <c r="AH90" s="9">
        <v>1162.7913869197498</v>
      </c>
      <c r="AI90" s="9">
        <v>-168.87590641075496</v>
      </c>
      <c r="AJ90" s="9">
        <v>-264.18442320637502</v>
      </c>
      <c r="AK90" s="9">
        <v>-5440.1436627584999</v>
      </c>
      <c r="AL90" s="9">
        <v>-79.925591031849962</v>
      </c>
      <c r="AM90" s="9">
        <v>-304.07736139772499</v>
      </c>
      <c r="AN90" s="9">
        <v>-6982.9395519475001</v>
      </c>
      <c r="AO90" s="9">
        <v>-246.73827059849998</v>
      </c>
      <c r="AP90" s="9">
        <v>-347.02564240142505</v>
      </c>
      <c r="AQ90" s="10">
        <v>-1168.2842653297498</v>
      </c>
      <c r="AR90" s="9">
        <v>-176.51886746798999</v>
      </c>
      <c r="AX90" s="9">
        <f t="array" ref="AX90:BI90">MMULT(N90:S90,'support matrix 17x36,4,xy'!N15:Y20)/1000</f>
        <v>-589.58836703219993</v>
      </c>
      <c r="AY90" s="9">
        <v>6419.3474464125002</v>
      </c>
      <c r="AZ90" s="9">
        <v>-541.17805264219987</v>
      </c>
      <c r="BA90" s="9">
        <v>-467.84801490279995</v>
      </c>
      <c r="BB90" s="9">
        <v>3556.1343994425001</v>
      </c>
      <c r="BC90" s="9">
        <v>-122.45413582069997</v>
      </c>
      <c r="BD90" s="9">
        <v>-523.09479038022516</v>
      </c>
      <c r="BE90" s="9">
        <v>-4789.1764198749997</v>
      </c>
      <c r="BF90" s="9">
        <v>-92.140349416399957</v>
      </c>
      <c r="BG90" s="9">
        <v>-650.84406376027493</v>
      </c>
      <c r="BH90" s="9">
        <v>-7636.2054267349995</v>
      </c>
      <c r="BI90" s="9">
        <v>-584.35994988494997</v>
      </c>
      <c r="BO90" s="5">
        <f t="array" ref="BO90:BZ90">MMULT(N90:S90,'support matrix 17x24,4,xy'!N15:Y20)/1000</f>
        <v>-448.79131908967508</v>
      </c>
      <c r="BP90" s="5">
        <v>2778.8017003400005</v>
      </c>
      <c r="BQ90" s="5">
        <v>-151.53966791409994</v>
      </c>
      <c r="BR90" s="5">
        <v>-618.58890334294995</v>
      </c>
      <c r="BS90" s="5">
        <v>7199.4891910774995</v>
      </c>
      <c r="BT90" s="5">
        <v>-516.01932300794999</v>
      </c>
      <c r="BU90" s="5">
        <v>-668.98768943032508</v>
      </c>
      <c r="BV90" s="5">
        <v>-8489.8651000099999</v>
      </c>
      <c r="BW90" s="5">
        <v>-545.13976967799999</v>
      </c>
      <c r="BX90" s="5">
        <v>-495.01001912950005</v>
      </c>
      <c r="BY90" s="5">
        <v>-3938.1917798049994</v>
      </c>
      <c r="BZ90" s="5">
        <v>-127.42456940749997</v>
      </c>
      <c r="CF90" s="5">
        <f t="array" ref="CF90:CQ90">MMULT(N90:S90,'support matrix 17x24,4,no'!N15:Y20)/1000</f>
        <v>-475.17598823340006</v>
      </c>
      <c r="CG90" s="5">
        <v>2711.3648802325006</v>
      </c>
      <c r="CH90" s="5">
        <v>-127.92192300924991</v>
      </c>
      <c r="CI90" s="5">
        <v>-608.30715868022503</v>
      </c>
      <c r="CJ90" s="5">
        <v>7267.3783736649993</v>
      </c>
      <c r="CK90" s="5">
        <v>-544.57326093324991</v>
      </c>
      <c r="CL90" s="5">
        <v>-640.00564140897507</v>
      </c>
      <c r="CM90" s="5">
        <v>-8435.0165721700014</v>
      </c>
      <c r="CN90" s="5">
        <v>-650.69695047674986</v>
      </c>
      <c r="CO90" s="5">
        <v>-507.8665836774</v>
      </c>
      <c r="CP90" s="5">
        <v>-3993.7606948400003</v>
      </c>
      <c r="CQ90" s="5">
        <v>-16.91803934499994</v>
      </c>
      <c r="CW90" s="5">
        <f t="array" ref="CW90:DH90">MMULT($N90:$S90,'support matrix 14x14,4,xy'!$N$15:$Y$20)/1000</f>
        <v>-455.78235845090001</v>
      </c>
      <c r="CX90" s="5">
        <v>2252.3196568849999</v>
      </c>
      <c r="CY90" s="5">
        <v>-192.67100850129998</v>
      </c>
      <c r="CZ90" s="5">
        <v>-642.46536503952507</v>
      </c>
      <c r="DA90" s="5">
        <v>10783.187624425</v>
      </c>
      <c r="DB90" s="5">
        <v>-478.26497635789997</v>
      </c>
      <c r="DC90" s="5">
        <v>-658.27294054510003</v>
      </c>
      <c r="DD90" s="5">
        <v>-12041.515754432499</v>
      </c>
      <c r="DE90" s="5">
        <v>-496.33519758799997</v>
      </c>
      <c r="DF90" s="5">
        <v>-474.85568184090005</v>
      </c>
      <c r="DG90" s="5">
        <v>-3443.891527632501</v>
      </c>
      <c r="DH90" s="5">
        <v>-172.85239255279998</v>
      </c>
      <c r="DN90" s="5">
        <f t="array" ref="DN90:DY90">MMULT($N90:$S90,'support matrix 25x14,4,xy'!$N$15:$Y$20)/1000</f>
        <v>-476.93048329042506</v>
      </c>
      <c r="DO90" s="5">
        <v>4385.6827012400008</v>
      </c>
      <c r="DP90" s="5">
        <v>-151.36206428614997</v>
      </c>
      <c r="DQ90" s="5">
        <v>-607.19443976542493</v>
      </c>
      <c r="DR90" s="5">
        <v>8651.3044438600009</v>
      </c>
      <c r="DS90" s="5">
        <v>-523.46295057919997</v>
      </c>
      <c r="DT90" s="5">
        <v>-636.68287383509994</v>
      </c>
      <c r="DU90" s="5">
        <v>-9895.1785321175012</v>
      </c>
      <c r="DV90" s="5">
        <v>-527.62776950329999</v>
      </c>
      <c r="DW90" s="5">
        <v>-510.54623498547505</v>
      </c>
      <c r="DX90" s="5">
        <v>-5591.7086137375009</v>
      </c>
      <c r="DY90" s="5">
        <v>-137.67079063134994</v>
      </c>
    </row>
    <row r="91" spans="1:129" x14ac:dyDescent="0.35">
      <c r="A91" s="5" t="s">
        <v>27</v>
      </c>
      <c r="B91" s="43" t="s">
        <v>28</v>
      </c>
      <c r="C91" s="9">
        <f t="shared" ref="C91:H91" si="55">1.279*C14-2*C50+(C23+$K$52*C32)</f>
        <v>0</v>
      </c>
      <c r="D91" s="9">
        <f t="shared" si="55"/>
        <v>0</v>
      </c>
      <c r="E91" s="9">
        <f t="shared" si="55"/>
        <v>0</v>
      </c>
      <c r="F91" s="9">
        <f t="shared" si="55"/>
        <v>0</v>
      </c>
      <c r="G91" s="9">
        <f t="shared" si="55"/>
        <v>0</v>
      </c>
      <c r="H91" s="9">
        <f t="shared" si="55"/>
        <v>0</v>
      </c>
      <c r="I91" s="9">
        <f t="shared" si="47"/>
        <v>0</v>
      </c>
      <c r="J91" s="9">
        <f t="shared" si="48"/>
        <v>0</v>
      </c>
      <c r="K91" s="9">
        <f t="shared" si="49"/>
        <v>0</v>
      </c>
      <c r="L91" s="9">
        <f t="shared" si="50"/>
        <v>0</v>
      </c>
      <c r="M91" s="2"/>
      <c r="N91" s="2"/>
      <c r="O91" s="2"/>
      <c r="P91" s="2"/>
      <c r="Q91" s="2"/>
      <c r="R91" s="2"/>
      <c r="S91" s="2"/>
      <c r="T91" s="2"/>
      <c r="AQ91" s="8"/>
    </row>
    <row r="92" spans="1:129" x14ac:dyDescent="0.3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129" x14ac:dyDescent="0.35">
      <c r="A93" t="s">
        <v>67</v>
      </c>
      <c r="B93" s="2" t="s">
        <v>71</v>
      </c>
      <c r="C93" s="2"/>
      <c r="D93" s="2"/>
      <c r="E93" s="2"/>
      <c r="F93" s="2"/>
      <c r="G93" s="2"/>
      <c r="H93" s="2"/>
      <c r="I93" s="47" t="s">
        <v>7</v>
      </c>
      <c r="J93" s="47" t="s">
        <v>8</v>
      </c>
      <c r="K93" s="100" t="s">
        <v>9</v>
      </c>
      <c r="L93" s="100"/>
      <c r="M93" s="2"/>
      <c r="N93" s="2"/>
      <c r="O93" s="2"/>
      <c r="P93" s="2"/>
      <c r="Q93" s="2"/>
      <c r="R93" s="2"/>
      <c r="S93" s="2"/>
      <c r="T93" s="2"/>
    </row>
    <row r="94" spans="1:129" x14ac:dyDescent="0.35">
      <c r="A94" s="5" t="s">
        <v>10</v>
      </c>
      <c r="B94" s="5" t="s">
        <v>11</v>
      </c>
      <c r="C94" s="9" t="s">
        <v>12</v>
      </c>
      <c r="D94" s="9" t="s">
        <v>13</v>
      </c>
      <c r="E94" s="9" t="s">
        <v>14</v>
      </c>
      <c r="F94" s="9" t="s">
        <v>15</v>
      </c>
      <c r="G94" s="9" t="s">
        <v>16</v>
      </c>
      <c r="H94" s="9" t="s">
        <v>17</v>
      </c>
      <c r="I94" s="9"/>
      <c r="J94" s="9"/>
      <c r="K94" s="5" t="s">
        <v>19</v>
      </c>
      <c r="L94" s="5" t="s">
        <v>20</v>
      </c>
      <c r="M94" s="2"/>
      <c r="N94" s="5" t="s">
        <v>21</v>
      </c>
      <c r="O94" s="5" t="s">
        <v>22</v>
      </c>
      <c r="P94" s="5" t="s">
        <v>23</v>
      </c>
      <c r="Q94" s="5" t="s">
        <v>25</v>
      </c>
      <c r="R94" s="5" t="s">
        <v>26</v>
      </c>
      <c r="S94" s="5" t="s">
        <v>27</v>
      </c>
      <c r="T94" s="9"/>
      <c r="U94" s="9" t="s">
        <v>39</v>
      </c>
      <c r="V94" s="9" t="s">
        <v>40</v>
      </c>
      <c r="W94" s="9" t="s">
        <v>41</v>
      </c>
      <c r="X94" s="9" t="s">
        <v>42</v>
      </c>
      <c r="Y94" s="9" t="s">
        <v>43</v>
      </c>
      <c r="Z94" s="9" t="s">
        <v>44</v>
      </c>
      <c r="AA94" s="9" t="s">
        <v>45</v>
      </c>
      <c r="AB94" s="9" t="s">
        <v>46</v>
      </c>
      <c r="AC94" s="9" t="s">
        <v>47</v>
      </c>
      <c r="AD94" s="9" t="s">
        <v>48</v>
      </c>
      <c r="AE94" s="9" t="s">
        <v>49</v>
      </c>
      <c r="AF94" s="9" t="s">
        <v>50</v>
      </c>
      <c r="AG94" s="9" t="s">
        <v>51</v>
      </c>
      <c r="AH94" s="9" t="s">
        <v>52</v>
      </c>
      <c r="AI94" s="9" t="s">
        <v>53</v>
      </c>
      <c r="AJ94" s="9" t="s">
        <v>54</v>
      </c>
      <c r="AK94" s="9" t="s">
        <v>55</v>
      </c>
      <c r="AL94" s="9" t="s">
        <v>56</v>
      </c>
      <c r="AM94" s="9" t="s">
        <v>57</v>
      </c>
      <c r="AN94" s="9" t="s">
        <v>58</v>
      </c>
      <c r="AO94" s="9" t="s">
        <v>59</v>
      </c>
      <c r="AP94" s="9" t="s">
        <v>60</v>
      </c>
      <c r="AQ94" s="9" t="s">
        <v>61</v>
      </c>
      <c r="AR94" s="9" t="s">
        <v>62</v>
      </c>
      <c r="AX94" s="9" t="s">
        <v>39</v>
      </c>
      <c r="AY94" s="9" t="s">
        <v>40</v>
      </c>
      <c r="AZ94" s="9" t="s">
        <v>41</v>
      </c>
      <c r="BA94" s="9" t="s">
        <v>42</v>
      </c>
      <c r="BB94" s="9" t="s">
        <v>43</v>
      </c>
      <c r="BC94" s="9" t="s">
        <v>44</v>
      </c>
      <c r="BD94" s="9" t="s">
        <v>45</v>
      </c>
      <c r="BE94" s="9" t="s">
        <v>46</v>
      </c>
      <c r="BF94" s="9" t="s">
        <v>47</v>
      </c>
      <c r="BG94" s="9" t="s">
        <v>48</v>
      </c>
      <c r="BH94" s="9" t="s">
        <v>49</v>
      </c>
      <c r="BI94" s="9" t="s">
        <v>50</v>
      </c>
      <c r="BO94" s="9" t="s">
        <v>39</v>
      </c>
      <c r="BP94" s="9" t="s">
        <v>40</v>
      </c>
      <c r="BQ94" s="9" t="s">
        <v>41</v>
      </c>
      <c r="BR94" s="9" t="s">
        <v>42</v>
      </c>
      <c r="BS94" s="9" t="s">
        <v>43</v>
      </c>
      <c r="BT94" s="9" t="s">
        <v>44</v>
      </c>
      <c r="BU94" s="9" t="s">
        <v>45</v>
      </c>
      <c r="BV94" s="9" t="s">
        <v>46</v>
      </c>
      <c r="BW94" s="9" t="s">
        <v>47</v>
      </c>
      <c r="BX94" s="9" t="s">
        <v>48</v>
      </c>
      <c r="BY94" s="9" t="s">
        <v>49</v>
      </c>
      <c r="BZ94" s="9" t="s">
        <v>50</v>
      </c>
      <c r="CF94" s="9" t="s">
        <v>39</v>
      </c>
      <c r="CG94" s="9" t="s">
        <v>40</v>
      </c>
      <c r="CH94" s="9" t="s">
        <v>41</v>
      </c>
      <c r="CI94" s="9" t="s">
        <v>42</v>
      </c>
      <c r="CJ94" s="9" t="s">
        <v>43</v>
      </c>
      <c r="CK94" s="9" t="s">
        <v>44</v>
      </c>
      <c r="CL94" s="9" t="s">
        <v>45</v>
      </c>
      <c r="CM94" s="9" t="s">
        <v>46</v>
      </c>
      <c r="CN94" s="9" t="s">
        <v>47</v>
      </c>
      <c r="CO94" s="9" t="s">
        <v>48</v>
      </c>
      <c r="CP94" s="9" t="s">
        <v>49</v>
      </c>
      <c r="CQ94" s="9" t="s">
        <v>50</v>
      </c>
      <c r="CW94" s="9" t="s">
        <v>39</v>
      </c>
      <c r="CX94" s="9" t="s">
        <v>40</v>
      </c>
      <c r="CY94" s="9" t="s">
        <v>41</v>
      </c>
      <c r="CZ94" s="9" t="s">
        <v>42</v>
      </c>
      <c r="DA94" s="9" t="s">
        <v>43</v>
      </c>
      <c r="DB94" s="9" t="s">
        <v>44</v>
      </c>
      <c r="DC94" s="9" t="s">
        <v>45</v>
      </c>
      <c r="DD94" s="9" t="s">
        <v>46</v>
      </c>
      <c r="DE94" s="9" t="s">
        <v>47</v>
      </c>
      <c r="DF94" s="9" t="s">
        <v>48</v>
      </c>
      <c r="DG94" s="9" t="s">
        <v>49</v>
      </c>
      <c r="DH94" s="9" t="s">
        <v>50</v>
      </c>
      <c r="DN94" s="9" t="s">
        <v>39</v>
      </c>
      <c r="DO94" s="9" t="s">
        <v>40</v>
      </c>
      <c r="DP94" s="9" t="s">
        <v>41</v>
      </c>
      <c r="DQ94" s="9" t="s">
        <v>42</v>
      </c>
      <c r="DR94" s="9" t="s">
        <v>43</v>
      </c>
      <c r="DS94" s="9" t="s">
        <v>44</v>
      </c>
      <c r="DT94" s="9" t="s">
        <v>45</v>
      </c>
      <c r="DU94" s="9" t="s">
        <v>46</v>
      </c>
      <c r="DV94" s="9" t="s">
        <v>47</v>
      </c>
      <c r="DW94" s="9" t="s">
        <v>48</v>
      </c>
      <c r="DX94" s="9" t="s">
        <v>49</v>
      </c>
      <c r="DY94" s="9" t="s">
        <v>50</v>
      </c>
    </row>
    <row r="95" spans="1:129" x14ac:dyDescent="0.35">
      <c r="A95" s="5" t="s">
        <v>21</v>
      </c>
      <c r="B95" s="5" t="s">
        <v>21</v>
      </c>
      <c r="C95" s="9">
        <f t="shared" ref="C95:H100" si="56">0.821*C9+2*C36</f>
        <v>275.04000000000002</v>
      </c>
      <c r="D95" s="9">
        <f t="shared" si="56"/>
        <v>321.24</v>
      </c>
      <c r="E95" s="9">
        <f t="shared" si="56"/>
        <v>300.45999999999998</v>
      </c>
      <c r="F95" s="9">
        <f t="shared" si="56"/>
        <v>697.78</v>
      </c>
      <c r="G95" s="9">
        <f t="shared" si="56"/>
        <v>957.86</v>
      </c>
      <c r="H95" s="9">
        <f t="shared" si="56"/>
        <v>115.37</v>
      </c>
      <c r="I95" s="9">
        <f t="shared" ref="I95:I100" si="57">C95+H95</f>
        <v>390.41</v>
      </c>
      <c r="J95" s="9">
        <f t="shared" ref="J95:J100" si="58">I95</f>
        <v>390.41</v>
      </c>
      <c r="K95" s="9">
        <f t="shared" ref="K95:K100" si="59">MIN(D95:G95)</f>
        <v>300.45999999999998</v>
      </c>
      <c r="L95" s="9">
        <f t="shared" ref="L95:L100" si="60">MAX(D95:G95)</f>
        <v>957.86</v>
      </c>
      <c r="M95" s="2"/>
      <c r="N95" s="9">
        <f>I95</f>
        <v>390.41</v>
      </c>
      <c r="O95" s="9">
        <f>I96</f>
        <v>640.97932999999989</v>
      </c>
      <c r="P95" s="9">
        <f>I97</f>
        <v>0</v>
      </c>
      <c r="Q95" s="9">
        <f>I98</f>
        <v>61.495362999999998</v>
      </c>
      <c r="R95" s="9">
        <f>I99</f>
        <v>-37.456199999999995</v>
      </c>
      <c r="S95" s="9">
        <f>I100</f>
        <v>0</v>
      </c>
      <c r="T95" s="9" t="s">
        <v>63</v>
      </c>
      <c r="U95" s="9">
        <f t="array" ref="U95:AR95">MMULT(N95:S95,'support matrix 17x36,8,xy'!N15:AK20)/1000</f>
        <v>-32.934403611048999</v>
      </c>
      <c r="V95" s="9">
        <v>-20.322333338919996</v>
      </c>
      <c r="W95" s="9">
        <v>-5.8875246689345992</v>
      </c>
      <c r="X95" s="9">
        <v>-42.282158149735814</v>
      </c>
      <c r="Y95" s="9">
        <v>887.69840303736021</v>
      </c>
      <c r="Z95" s="9">
        <v>-18.674747131199499</v>
      </c>
      <c r="AA95" s="9">
        <v>-51.560689838366997</v>
      </c>
      <c r="AB95" s="9">
        <v>845.89434616161009</v>
      </c>
      <c r="AC95" s="9">
        <v>5.5753316346091006</v>
      </c>
      <c r="AD95" s="9">
        <v>-60.630029909922008</v>
      </c>
      <c r="AE95" s="9">
        <v>-73.603950710790002</v>
      </c>
      <c r="AF95" s="9">
        <v>-6.4313160289631384</v>
      </c>
      <c r="AG95" s="9">
        <v>-34.697461376645009</v>
      </c>
      <c r="AH95" s="9">
        <v>22.535510397770004</v>
      </c>
      <c r="AI95" s="9">
        <v>6.3636419787078982</v>
      </c>
      <c r="AJ95" s="9">
        <v>-44.553508885471807</v>
      </c>
      <c r="AK95" s="9">
        <v>-1108.7849908312201</v>
      </c>
      <c r="AL95" s="9">
        <v>22.043834362259403</v>
      </c>
      <c r="AM95" s="9">
        <v>-55.930055205307504</v>
      </c>
      <c r="AN95" s="9">
        <v>-1151.7530487660399</v>
      </c>
      <c r="AO95" s="9">
        <v>-8.3357983795918003</v>
      </c>
      <c r="AP95" s="9">
        <v>-67.821300012893019</v>
      </c>
      <c r="AQ95" s="9">
        <v>-42.627454377749991</v>
      </c>
      <c r="AR95" s="9">
        <v>5.3458554818036985</v>
      </c>
      <c r="AX95" s="9">
        <f t="array" ref="AX95:BI95">MMULT(N95:S95,'support matrix 17x36,4,xy'!N15:Y20)/1000</f>
        <v>-72.521587728965002</v>
      </c>
      <c r="AY95" s="9">
        <v>852.93172598139006</v>
      </c>
      <c r="AZ95" s="9">
        <v>-43.304976615321486</v>
      </c>
      <c r="BA95" s="9">
        <v>-108.08305570887099</v>
      </c>
      <c r="BB95" s="9">
        <v>786.15878610690993</v>
      </c>
      <c r="BC95" s="9">
        <v>28.387717150597563</v>
      </c>
      <c r="BD95" s="9">
        <v>-84.342163835853995</v>
      </c>
      <c r="BE95" s="9">
        <v>-1100.03249381873</v>
      </c>
      <c r="BF95" s="9">
        <v>51.346416072250463</v>
      </c>
      <c r="BG95" s="9">
        <v>-125.45864764698</v>
      </c>
      <c r="BH95" s="9">
        <v>-1180.0309759324698</v>
      </c>
      <c r="BI95" s="9">
        <v>-36.433061015003354</v>
      </c>
      <c r="BO95" s="5">
        <f t="array" ref="BO95:BZ95">MMULT(N95:S95,'support matrix 17x24,4,xy'!N15:Y20)/1000</f>
        <v>-113.65695841690001</v>
      </c>
      <c r="BP95" s="5">
        <v>771.91986179610001</v>
      </c>
      <c r="BQ95" s="5">
        <v>14.9565909533806</v>
      </c>
      <c r="BR95" s="5">
        <v>-69.57403181640602</v>
      </c>
      <c r="BS95" s="5">
        <v>867.68625950364992</v>
      </c>
      <c r="BT95" s="5">
        <v>-46.861260750760309</v>
      </c>
      <c r="BU95" s="5">
        <v>-130.40830380286101</v>
      </c>
      <c r="BV95" s="5">
        <v>-1207.7466666800301</v>
      </c>
      <c r="BW95" s="5">
        <v>-21.618171811339561</v>
      </c>
      <c r="BX95" s="5">
        <v>-76.76724052376602</v>
      </c>
      <c r="BY95" s="5">
        <v>-1072.8323748264202</v>
      </c>
      <c r="BZ95" s="5">
        <v>53.522905706652288</v>
      </c>
      <c r="CF95" s="5">
        <f t="array" ref="CF95:CQ95">MMULT(N95:S95,'support matrix 17x24,4,no'!N15:Y20)/1000</f>
        <v>-116.77062658237701</v>
      </c>
      <c r="CG95" s="5">
        <v>757.70551000914008</v>
      </c>
      <c r="CH95" s="5">
        <v>15.873285769385859</v>
      </c>
      <c r="CI95" s="5">
        <v>-69.961806862516013</v>
      </c>
      <c r="CJ95" s="5">
        <v>881.83554047109988</v>
      </c>
      <c r="CK95" s="5">
        <v>-48.487164482226923</v>
      </c>
      <c r="CL95" s="5">
        <v>-126.80652406283701</v>
      </c>
      <c r="CM95" s="5">
        <v>-1193.7834041250796</v>
      </c>
      <c r="CN95" s="5">
        <v>-43.779758686311396</v>
      </c>
      <c r="CO95" s="5">
        <v>-76.863234292270008</v>
      </c>
      <c r="CP95" s="5">
        <v>-1086.7305665618601</v>
      </c>
      <c r="CQ95" s="5">
        <v>76.394011961152458</v>
      </c>
      <c r="CW95" s="5">
        <f t="array" ref="CW95:DH95">MMULT($N95:$S95,'support matrix 14x14,4,xy'!$N$15:$Y$20)/1000</f>
        <v>-125.401885442319</v>
      </c>
      <c r="CX95" s="5">
        <v>977.45984642643998</v>
      </c>
      <c r="CY95" s="5">
        <v>-9.7811690720573274</v>
      </c>
      <c r="CZ95" s="5">
        <v>-64.633507764406005</v>
      </c>
      <c r="DA95" s="5">
        <v>1197.1783987935403</v>
      </c>
      <c r="DB95" s="5">
        <v>-57.097521011456152</v>
      </c>
      <c r="DC95" s="5">
        <v>-136.27525246265699</v>
      </c>
      <c r="DD95" s="5">
        <v>-1517.9947490212801</v>
      </c>
      <c r="DE95" s="5">
        <v>4.4801225289947473</v>
      </c>
      <c r="DF95" s="5">
        <v>-64.095450230617999</v>
      </c>
      <c r="DG95" s="5">
        <v>-1297.6102668691001</v>
      </c>
      <c r="DH95" s="5">
        <v>62.39856749302335</v>
      </c>
      <c r="DN95" s="5">
        <f t="array" ref="DN95:DY95">MMULT($N95:$S95,'support matrix 25x14,4,xy'!$N$15:$Y$20)/1000</f>
        <v>-118.20086208270699</v>
      </c>
      <c r="DO95" s="5">
        <v>1039.60746697224</v>
      </c>
      <c r="DP95" s="5">
        <v>17.996426617969455</v>
      </c>
      <c r="DQ95" s="5">
        <v>-68.254878037427005</v>
      </c>
      <c r="DR95" s="5">
        <v>1135.1563963517601</v>
      </c>
      <c r="DS95" s="5">
        <v>-45.095791090597039</v>
      </c>
      <c r="DT95" s="5">
        <v>-130.37053781381201</v>
      </c>
      <c r="DU95" s="5">
        <v>-1470.1653484780502</v>
      </c>
      <c r="DV95" s="5">
        <v>-21.811379660773252</v>
      </c>
      <c r="DW95" s="5">
        <v>-73.575539304054018</v>
      </c>
      <c r="DX95" s="5">
        <v>-1345.57180961465</v>
      </c>
      <c r="DY95" s="5">
        <v>48.910368525979663</v>
      </c>
    </row>
    <row r="96" spans="1:129" x14ac:dyDescent="0.35">
      <c r="A96" s="5" t="s">
        <v>22</v>
      </c>
      <c r="B96" s="5" t="s">
        <v>23</v>
      </c>
      <c r="C96" s="9">
        <f t="shared" si="56"/>
        <v>451.56641999999994</v>
      </c>
      <c r="D96" s="9">
        <f t="shared" si="56"/>
        <v>527.41039999999998</v>
      </c>
      <c r="E96" s="9">
        <f t="shared" si="56"/>
        <v>493.28964000000002</v>
      </c>
      <c r="F96" s="9">
        <f t="shared" si="56"/>
        <v>1145.6233999999999</v>
      </c>
      <c r="G96" s="9">
        <f t="shared" si="56"/>
        <v>1572.6254999999999</v>
      </c>
      <c r="H96" s="9">
        <f t="shared" si="56"/>
        <v>189.41290999999998</v>
      </c>
      <c r="I96" s="9">
        <f t="shared" si="57"/>
        <v>640.97932999999989</v>
      </c>
      <c r="J96" s="9">
        <f t="shared" si="58"/>
        <v>640.97932999999989</v>
      </c>
      <c r="K96" s="9">
        <f t="shared" si="59"/>
        <v>493.28964000000002</v>
      </c>
      <c r="L96" s="9">
        <f t="shared" si="60"/>
        <v>1572.6254999999999</v>
      </c>
      <c r="M96" s="2"/>
      <c r="N96" s="9">
        <f>J95</f>
        <v>390.41</v>
      </c>
      <c r="O96" s="9">
        <f>J96</f>
        <v>640.97932999999989</v>
      </c>
      <c r="P96" s="9">
        <f>J97</f>
        <v>0</v>
      </c>
      <c r="Q96" s="9">
        <f>J98</f>
        <v>61.495362999999998</v>
      </c>
      <c r="R96" s="9">
        <f>J99</f>
        <v>-37.456199999999995</v>
      </c>
      <c r="S96" s="9">
        <f>J100</f>
        <v>0</v>
      </c>
      <c r="T96" s="9" t="s">
        <v>64</v>
      </c>
      <c r="U96" s="9">
        <f t="array" ref="U96:AR96">MMULT(N96:S96,'support matrix 17x36,8,xy'!N15:AK20)/1000</f>
        <v>-32.934403611048999</v>
      </c>
      <c r="V96" s="9">
        <v>-20.322333338919996</v>
      </c>
      <c r="W96" s="9">
        <v>-5.8875246689345992</v>
      </c>
      <c r="X96" s="9">
        <v>-42.282158149735814</v>
      </c>
      <c r="Y96" s="9">
        <v>887.69840303736021</v>
      </c>
      <c r="Z96" s="9">
        <v>-18.674747131199499</v>
      </c>
      <c r="AA96" s="9">
        <v>-51.560689838366997</v>
      </c>
      <c r="AB96" s="9">
        <v>845.89434616161009</v>
      </c>
      <c r="AC96" s="9">
        <v>5.5753316346091006</v>
      </c>
      <c r="AD96" s="9">
        <v>-60.630029909922008</v>
      </c>
      <c r="AE96" s="9">
        <v>-73.603950710790002</v>
      </c>
      <c r="AF96" s="9">
        <v>-6.4313160289631384</v>
      </c>
      <c r="AG96" s="9">
        <v>-34.697461376645009</v>
      </c>
      <c r="AH96" s="9">
        <v>22.535510397770004</v>
      </c>
      <c r="AI96" s="9">
        <v>6.3636419787078982</v>
      </c>
      <c r="AJ96" s="9">
        <v>-44.553508885471807</v>
      </c>
      <c r="AK96" s="9">
        <v>-1108.7849908312201</v>
      </c>
      <c r="AL96" s="9">
        <v>22.043834362259403</v>
      </c>
      <c r="AM96" s="9">
        <v>-55.930055205307504</v>
      </c>
      <c r="AN96" s="9">
        <v>-1151.7530487660399</v>
      </c>
      <c r="AO96" s="9">
        <v>-8.3357983795918003</v>
      </c>
      <c r="AP96" s="9">
        <v>-67.821300012893019</v>
      </c>
      <c r="AQ96" s="9">
        <v>-42.627454377749991</v>
      </c>
      <c r="AR96" s="9">
        <v>5.3458554818036985</v>
      </c>
      <c r="AX96" s="9">
        <f t="array" ref="AX96:BI96">MMULT(N96:S96,'support matrix 17x36,4,xy'!N15:Y20)/1000</f>
        <v>-72.521587728965002</v>
      </c>
      <c r="AY96" s="9">
        <v>852.93172598139006</v>
      </c>
      <c r="AZ96" s="9">
        <v>-43.304976615321486</v>
      </c>
      <c r="BA96" s="9">
        <v>-108.08305570887099</v>
      </c>
      <c r="BB96" s="9">
        <v>786.15878610690993</v>
      </c>
      <c r="BC96" s="9">
        <v>28.387717150597563</v>
      </c>
      <c r="BD96" s="9">
        <v>-84.342163835853995</v>
      </c>
      <c r="BE96" s="9">
        <v>-1100.03249381873</v>
      </c>
      <c r="BF96" s="9">
        <v>51.346416072250463</v>
      </c>
      <c r="BG96" s="9">
        <v>-125.45864764698</v>
      </c>
      <c r="BH96" s="9">
        <v>-1180.0309759324698</v>
      </c>
      <c r="BI96" s="9">
        <v>-36.433061015003354</v>
      </c>
      <c r="BO96" s="5">
        <f t="array" ref="BO96:BZ96">MMULT(N96:S96,'support matrix 17x24,4,xy'!N15:Y20)/1000</f>
        <v>-113.65695841690001</v>
      </c>
      <c r="BP96" s="5">
        <v>771.91986179610001</v>
      </c>
      <c r="BQ96" s="5">
        <v>14.9565909533806</v>
      </c>
      <c r="BR96" s="5">
        <v>-69.57403181640602</v>
      </c>
      <c r="BS96" s="5">
        <v>867.68625950364992</v>
      </c>
      <c r="BT96" s="5">
        <v>-46.861260750760309</v>
      </c>
      <c r="BU96" s="5">
        <v>-130.40830380286101</v>
      </c>
      <c r="BV96" s="5">
        <v>-1207.7466666800301</v>
      </c>
      <c r="BW96" s="5">
        <v>-21.618171811339561</v>
      </c>
      <c r="BX96" s="5">
        <v>-76.76724052376602</v>
      </c>
      <c r="BY96" s="5">
        <v>-1072.8323748264202</v>
      </c>
      <c r="BZ96" s="5">
        <v>53.522905706652288</v>
      </c>
      <c r="CF96" s="5">
        <f t="array" ref="CF96:CQ96">MMULT(N96:S96,'support matrix 17x24,4,no'!N15:Y20)/1000</f>
        <v>-116.77062658237701</v>
      </c>
      <c r="CG96" s="5">
        <v>757.70551000914008</v>
      </c>
      <c r="CH96" s="5">
        <v>15.873285769385859</v>
      </c>
      <c r="CI96" s="5">
        <v>-69.961806862516013</v>
      </c>
      <c r="CJ96" s="5">
        <v>881.83554047109988</v>
      </c>
      <c r="CK96" s="5">
        <v>-48.487164482226923</v>
      </c>
      <c r="CL96" s="5">
        <v>-126.80652406283701</v>
      </c>
      <c r="CM96" s="5">
        <v>-1193.7834041250796</v>
      </c>
      <c r="CN96" s="5">
        <v>-43.779758686311396</v>
      </c>
      <c r="CO96" s="5">
        <v>-76.863234292270008</v>
      </c>
      <c r="CP96" s="5">
        <v>-1086.7305665618601</v>
      </c>
      <c r="CQ96" s="5">
        <v>76.394011961152458</v>
      </c>
      <c r="CW96" s="5">
        <f t="array" ref="CW96:DH96">MMULT($N96:$S96,'support matrix 14x14,4,xy'!$N$15:$Y$20)/1000</f>
        <v>-125.401885442319</v>
      </c>
      <c r="CX96" s="5">
        <v>977.45984642643998</v>
      </c>
      <c r="CY96" s="5">
        <v>-9.7811690720573274</v>
      </c>
      <c r="CZ96" s="5">
        <v>-64.633507764406005</v>
      </c>
      <c r="DA96" s="5">
        <v>1197.1783987935403</v>
      </c>
      <c r="DB96" s="5">
        <v>-57.097521011456152</v>
      </c>
      <c r="DC96" s="5">
        <v>-136.27525246265699</v>
      </c>
      <c r="DD96" s="5">
        <v>-1517.9947490212801</v>
      </c>
      <c r="DE96" s="5">
        <v>4.4801225289947473</v>
      </c>
      <c r="DF96" s="5">
        <v>-64.095450230617999</v>
      </c>
      <c r="DG96" s="5">
        <v>-1297.6102668691001</v>
      </c>
      <c r="DH96" s="5">
        <v>62.39856749302335</v>
      </c>
      <c r="DN96" s="5">
        <f t="array" ref="DN96:DY96">MMULT($N96:$S96,'support matrix 25x14,4,xy'!$N$15:$Y$20)/1000</f>
        <v>-118.20086208270699</v>
      </c>
      <c r="DO96" s="5">
        <v>1039.60746697224</v>
      </c>
      <c r="DP96" s="5">
        <v>17.996426617969455</v>
      </c>
      <c r="DQ96" s="5">
        <v>-68.254878037427005</v>
      </c>
      <c r="DR96" s="5">
        <v>1135.1563963517601</v>
      </c>
      <c r="DS96" s="5">
        <v>-45.095791090597039</v>
      </c>
      <c r="DT96" s="5">
        <v>-130.37053781381201</v>
      </c>
      <c r="DU96" s="5">
        <v>-1470.1653484780502</v>
      </c>
      <c r="DV96" s="5">
        <v>-21.811379660773252</v>
      </c>
      <c r="DW96" s="5">
        <v>-73.575539304054018</v>
      </c>
      <c r="DX96" s="5">
        <v>-1345.57180961465</v>
      </c>
      <c r="DY96" s="5">
        <v>48.910368525979663</v>
      </c>
    </row>
    <row r="97" spans="1:129" x14ac:dyDescent="0.35">
      <c r="A97" s="5" t="s">
        <v>23</v>
      </c>
      <c r="B97" s="43" t="s">
        <v>24</v>
      </c>
      <c r="C97" s="9">
        <f t="shared" si="56"/>
        <v>0</v>
      </c>
      <c r="D97" s="9">
        <f t="shared" si="56"/>
        <v>184.59363999999997</v>
      </c>
      <c r="E97" s="9">
        <f t="shared" si="56"/>
        <v>172.651374</v>
      </c>
      <c r="F97" s="9">
        <f t="shared" si="56"/>
        <v>400.96818999999999</v>
      </c>
      <c r="G97" s="9">
        <f t="shared" si="56"/>
        <v>550.41892499999994</v>
      </c>
      <c r="H97" s="9">
        <f t="shared" si="56"/>
        <v>0</v>
      </c>
      <c r="I97" s="9">
        <f t="shared" si="57"/>
        <v>0</v>
      </c>
      <c r="J97" s="9">
        <f t="shared" si="58"/>
        <v>0</v>
      </c>
      <c r="K97" s="9">
        <f t="shared" si="59"/>
        <v>172.651374</v>
      </c>
      <c r="L97" s="9">
        <f t="shared" si="60"/>
        <v>550.41892499999994</v>
      </c>
      <c r="M97" s="2"/>
      <c r="N97" s="9">
        <f>K95</f>
        <v>300.45999999999998</v>
      </c>
      <c r="O97" s="9">
        <f>K96</f>
        <v>493.28964000000002</v>
      </c>
      <c r="P97" s="9">
        <f>K97</f>
        <v>172.651374</v>
      </c>
      <c r="Q97" s="9">
        <f>K98</f>
        <v>0</v>
      </c>
      <c r="R97" s="9">
        <f>K99</f>
        <v>0</v>
      </c>
      <c r="S97" s="9">
        <f>K100</f>
        <v>0</v>
      </c>
      <c r="T97" s="9" t="s">
        <v>65</v>
      </c>
      <c r="U97" s="9">
        <f t="array" ref="U97:AR97">MMULT(N97:S97,'support matrix 17x36,8,xy'!N15:AK20)/1000</f>
        <v>-43.249131021949992</v>
      </c>
      <c r="V97" s="9">
        <v>115.52186511072001</v>
      </c>
      <c r="W97" s="9">
        <v>-21.383473426175197</v>
      </c>
      <c r="X97" s="9">
        <v>-38.701083662324002</v>
      </c>
      <c r="Y97" s="9">
        <v>766.09201115274004</v>
      </c>
      <c r="Z97" s="9">
        <v>-30.61627105606</v>
      </c>
      <c r="AA97" s="9">
        <v>-33.67271959787</v>
      </c>
      <c r="AB97" s="9">
        <v>567.32446395007992</v>
      </c>
      <c r="AC97" s="9">
        <v>-11.962666584144001</v>
      </c>
      <c r="AD97" s="9">
        <v>-28.565205267433996</v>
      </c>
      <c r="AE97" s="9">
        <v>-187.03275292232001</v>
      </c>
      <c r="AF97" s="9">
        <v>-22.101563440901597</v>
      </c>
      <c r="AG97" s="9">
        <v>-31.996017817017997</v>
      </c>
      <c r="AH97" s="9">
        <v>142.76213191422002</v>
      </c>
      <c r="AI97" s="9">
        <v>-21.698794096183601</v>
      </c>
      <c r="AJ97" s="9">
        <v>-36.101992208589998</v>
      </c>
      <c r="AK97" s="9">
        <v>-770.71274649812005</v>
      </c>
      <c r="AL97" s="9">
        <v>-9.4533793461319995</v>
      </c>
      <c r="AM97" s="9">
        <v>-41.248586341561996</v>
      </c>
      <c r="AN97" s="9">
        <v>-969.73728012219999</v>
      </c>
      <c r="AO97" s="9">
        <v>-32.598053522919997</v>
      </c>
      <c r="AP97" s="9">
        <v>-46.925436734625997</v>
      </c>
      <c r="AQ97" s="10">
        <v>-157.49691063742003</v>
      </c>
      <c r="AR97" s="9">
        <v>-22.835710194232799</v>
      </c>
      <c r="AX97" s="9">
        <f t="array" ref="AX97:BI97">MMULT(N97:S97,'support matrix 17x36,4,xy'!N15:Y20)/1000</f>
        <v>-77.214733381583997</v>
      </c>
      <c r="AY97" s="9">
        <v>815.18910381700005</v>
      </c>
      <c r="AZ97" s="9">
        <v>-69.95284638878401</v>
      </c>
      <c r="BA97" s="9">
        <v>-61.562737971615995</v>
      </c>
      <c r="BB97" s="9">
        <v>446.28154735859977</v>
      </c>
      <c r="BC97" s="9">
        <v>-15.500754829304002</v>
      </c>
      <c r="BD97" s="9">
        <v>-72.607500584961997</v>
      </c>
      <c r="BE97" s="9">
        <v>-694.00017150999986</v>
      </c>
      <c r="BF97" s="9">
        <v>-9.4907672966079986</v>
      </c>
      <c r="BG97" s="9">
        <v>-89.071530172197996</v>
      </c>
      <c r="BH97" s="9">
        <v>-1060.7551867691998</v>
      </c>
      <c r="BI97" s="9">
        <v>-77.70828357156401</v>
      </c>
      <c r="BO97" s="5">
        <f t="array" ref="BO97:BZ97">MMULT(N97:S97,'support matrix 17x24,4,xy'!N15:Y20)/1000</f>
        <v>-59.520660830165987</v>
      </c>
      <c r="BP97" s="5">
        <v>346.33146072479991</v>
      </c>
      <c r="BQ97" s="5">
        <v>-19.295375177352003</v>
      </c>
      <c r="BR97" s="5">
        <v>-81.399512733323988</v>
      </c>
      <c r="BS97" s="5">
        <v>915.53135765579998</v>
      </c>
      <c r="BT97" s="5">
        <v>-66.695886908123995</v>
      </c>
      <c r="BU97" s="5">
        <v>-90.986569112233994</v>
      </c>
      <c r="BV97" s="5">
        <v>-1170.9440203272</v>
      </c>
      <c r="BW97" s="5">
        <v>-72.30356836416</v>
      </c>
      <c r="BX97" s="5">
        <v>-68.550302053240003</v>
      </c>
      <c r="BY97" s="5">
        <v>-584.18624001959995</v>
      </c>
      <c r="BZ97" s="5">
        <v>-14.3564942214</v>
      </c>
      <c r="CF97" s="5">
        <f t="array" ref="CF97:CQ97">MMULT(N88:S88,'support matrix 17x24,4,no'!N15:Y20)/1000</f>
        <v>386.62366684404799</v>
      </c>
      <c r="CG97" s="5">
        <v>-4689.1679081673992</v>
      </c>
      <c r="CH97" s="5">
        <v>-337.33513793334004</v>
      </c>
      <c r="CI97" s="5">
        <v>312.41278689376202</v>
      </c>
      <c r="CJ97" s="5">
        <v>-2621.3839450388</v>
      </c>
      <c r="CK97" s="5">
        <v>24.542066791939984</v>
      </c>
      <c r="CL97" s="5">
        <v>302.35372452646203</v>
      </c>
      <c r="CM97" s="5">
        <v>2203.2779919623999</v>
      </c>
      <c r="CN97" s="5">
        <v>-9.9572988167400176</v>
      </c>
      <c r="CO97" s="5">
        <v>377.58224173572802</v>
      </c>
      <c r="CP97" s="5">
        <v>4338.7445718847994</v>
      </c>
      <c r="CQ97" s="5">
        <v>-303.3843946316</v>
      </c>
      <c r="CW97" s="5">
        <f t="array" ref="CW97:DH97">MMULT($N97:$S97,'support matrix 14x14,4,xy'!$N$15:$Y$20)/1000</f>
        <v>-61.218365289447988</v>
      </c>
      <c r="CX97" s="5">
        <v>287.24236447719983</v>
      </c>
      <c r="CY97" s="5">
        <v>-24.690266458536005</v>
      </c>
      <c r="CZ97" s="5">
        <v>-85.303719229257979</v>
      </c>
      <c r="DA97" s="5">
        <v>1386.3598495859999</v>
      </c>
      <c r="DB97" s="5">
        <v>-61.747581690487998</v>
      </c>
      <c r="DC97" s="5">
        <v>-88.799743699671993</v>
      </c>
      <c r="DD97" s="5">
        <v>-1637.2359702314002</v>
      </c>
      <c r="DE97" s="5">
        <v>-65.56466609136001</v>
      </c>
      <c r="DF97" s="5">
        <v>-65.134994530247994</v>
      </c>
      <c r="DG97" s="5">
        <v>-529.65095093539981</v>
      </c>
      <c r="DH97" s="5">
        <v>-20.648859759616002</v>
      </c>
      <c r="DN97" s="5">
        <f t="array" ref="DN97:DY97">MMULT($N97:$S97,'support matrix 25x14,4,xy'!$N$15:$Y$20)/1000</f>
        <v>-63.426329134706002</v>
      </c>
      <c r="DO97" s="5">
        <v>562.12130257279989</v>
      </c>
      <c r="DP97" s="5">
        <v>-19.098379686828004</v>
      </c>
      <c r="DQ97" s="5">
        <v>-80.202035428705983</v>
      </c>
      <c r="DR97" s="5">
        <v>1111.5854014991999</v>
      </c>
      <c r="DS97" s="5">
        <v>-67.858262535424004</v>
      </c>
      <c r="DT97" s="5">
        <v>-86.526977132471998</v>
      </c>
      <c r="DU97" s="5">
        <v>-1360.7547632845999</v>
      </c>
      <c r="DV97" s="5">
        <v>-69.740961411975988</v>
      </c>
      <c r="DW97" s="5">
        <v>-70.298476452742008</v>
      </c>
      <c r="DX97" s="5">
        <v>-806.23664789099985</v>
      </c>
      <c r="DY97" s="5">
        <v>-15.953770365772002</v>
      </c>
    </row>
    <row r="98" spans="1:129" x14ac:dyDescent="0.35">
      <c r="A98" s="5" t="s">
        <v>25</v>
      </c>
      <c r="B98" s="43" t="s">
        <v>25</v>
      </c>
      <c r="C98" s="9">
        <f t="shared" si="56"/>
        <v>88.626949999999994</v>
      </c>
      <c r="D98" s="9">
        <f t="shared" si="56"/>
        <v>0</v>
      </c>
      <c r="E98" s="9">
        <f t="shared" si="56"/>
        <v>0</v>
      </c>
      <c r="F98" s="9">
        <f t="shared" si="56"/>
        <v>0</v>
      </c>
      <c r="G98" s="9">
        <f t="shared" si="56"/>
        <v>0</v>
      </c>
      <c r="H98" s="9">
        <f t="shared" si="56"/>
        <v>-27.131586999999996</v>
      </c>
      <c r="I98" s="9">
        <f t="shared" si="57"/>
        <v>61.495362999999998</v>
      </c>
      <c r="J98" s="9">
        <f t="shared" si="58"/>
        <v>61.495362999999998</v>
      </c>
      <c r="K98" s="9">
        <f t="shared" si="59"/>
        <v>0</v>
      </c>
      <c r="L98" s="9">
        <f t="shared" si="60"/>
        <v>0</v>
      </c>
      <c r="M98" s="2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10"/>
      <c r="AR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</row>
    <row r="99" spans="1:129" x14ac:dyDescent="0.35">
      <c r="A99" s="5" t="s">
        <v>26</v>
      </c>
      <c r="B99" s="43" t="s">
        <v>27</v>
      </c>
      <c r="C99" s="9">
        <f t="shared" si="56"/>
        <v>-53.981999999999999</v>
      </c>
      <c r="D99" s="9">
        <f t="shared" si="56"/>
        <v>0</v>
      </c>
      <c r="E99" s="9">
        <f t="shared" si="56"/>
        <v>0</v>
      </c>
      <c r="F99" s="9">
        <f t="shared" si="56"/>
        <v>0</v>
      </c>
      <c r="G99" s="9">
        <f t="shared" si="56"/>
        <v>0</v>
      </c>
      <c r="H99" s="9">
        <f t="shared" si="56"/>
        <v>16.5258</v>
      </c>
      <c r="I99" s="9">
        <f t="shared" si="57"/>
        <v>-37.456199999999995</v>
      </c>
      <c r="J99" s="9">
        <f t="shared" si="58"/>
        <v>-37.456199999999995</v>
      </c>
      <c r="K99" s="9">
        <f t="shared" si="59"/>
        <v>0</v>
      </c>
      <c r="L99" s="9">
        <f t="shared" si="60"/>
        <v>0</v>
      </c>
      <c r="M99" s="2"/>
      <c r="N99" s="9">
        <f>L95</f>
        <v>957.86</v>
      </c>
      <c r="O99" s="9">
        <f>L96</f>
        <v>1572.6254999999999</v>
      </c>
      <c r="P99" s="9">
        <f>L97</f>
        <v>550.41892499999994</v>
      </c>
      <c r="Q99" s="9">
        <f>L98</f>
        <v>0</v>
      </c>
      <c r="R99" s="9">
        <f>L99</f>
        <v>0</v>
      </c>
      <c r="S99" s="9">
        <f>L100</f>
        <v>0</v>
      </c>
      <c r="T99" s="9" t="s">
        <v>66</v>
      </c>
      <c r="U99" s="9">
        <f t="array" ref="U99:AR99">MMULT(N99:S99,'support matrix 17x36,8,xy'!N15:AK20)/1000</f>
        <v>-137.87763779312499</v>
      </c>
      <c r="V99" s="9">
        <v>368.28883037399993</v>
      </c>
      <c r="W99" s="9">
        <v>-68.171307363589989</v>
      </c>
      <c r="X99" s="9">
        <v>-123.37829409954999</v>
      </c>
      <c r="Y99" s="9">
        <v>2442.2845785517507</v>
      </c>
      <c r="Z99" s="9">
        <v>-97.605189568249983</v>
      </c>
      <c r="AA99" s="9">
        <v>-107.34768888212501</v>
      </c>
      <c r="AB99" s="9">
        <v>1808.6064037359997</v>
      </c>
      <c r="AC99" s="9">
        <v>-38.13801754979999</v>
      </c>
      <c r="AD99" s="9">
        <v>-91.064724477175005</v>
      </c>
      <c r="AE99" s="9">
        <v>-596.26640590900001</v>
      </c>
      <c r="AF99" s="9">
        <v>-70.460606158869993</v>
      </c>
      <c r="AG99" s="9">
        <v>-102.00227062497501</v>
      </c>
      <c r="AH99" s="9">
        <v>455.13018720524991</v>
      </c>
      <c r="AI99" s="9">
        <v>-69.176550793144983</v>
      </c>
      <c r="AJ99" s="9">
        <v>-115.09229415612499</v>
      </c>
      <c r="AK99" s="9">
        <v>-2457.0158593914998</v>
      </c>
      <c r="AL99" s="9">
        <v>-30.138352963149991</v>
      </c>
      <c r="AM99" s="9">
        <v>-131.49982362977499</v>
      </c>
      <c r="AN99" s="9">
        <v>-3091.5132673025</v>
      </c>
      <c r="AO99" s="9">
        <v>-103.92318185149999</v>
      </c>
      <c r="AP99" s="9">
        <v>-149.59781675607499</v>
      </c>
      <c r="AQ99" s="10">
        <v>-502.10674253524991</v>
      </c>
      <c r="AR99" s="9">
        <v>-72.801056765010003</v>
      </c>
      <c r="AX99" s="9">
        <f t="array" ref="AX99:BI99">MMULT(N99:S99,'support matrix 17x36,4,xy'!N15:Y20)/1000</f>
        <v>-246.15905994779999</v>
      </c>
      <c r="AY99" s="9">
        <v>2598.8088323375</v>
      </c>
      <c r="AZ99" s="9">
        <v>-223.01047773779999</v>
      </c>
      <c r="BA99" s="9">
        <v>-196.25988221720002</v>
      </c>
      <c r="BB99" s="9">
        <v>1422.7180083075002</v>
      </c>
      <c r="BC99" s="9">
        <v>-49.418778109299993</v>
      </c>
      <c r="BD99" s="9">
        <v>-231.47098289727501</v>
      </c>
      <c r="BE99" s="9">
        <v>-2212.4540626250005</v>
      </c>
      <c r="BF99" s="9">
        <v>-30.25869404359997</v>
      </c>
      <c r="BG99" s="9">
        <v>-283.95892371222499</v>
      </c>
      <c r="BH99" s="9">
        <v>-3381.682551765</v>
      </c>
      <c r="BI99" s="9">
        <v>-247.73504952005001</v>
      </c>
      <c r="BO99" s="5">
        <f t="array" ref="BO99:BZ99">MMULT(N99:S99,'support matrix 17x24,4,xy'!N15:Y20)/1000</f>
        <v>-189.74970274282504</v>
      </c>
      <c r="BP99" s="5">
        <v>1104.0731016600002</v>
      </c>
      <c r="BQ99" s="5">
        <v>-61.515912375899966</v>
      </c>
      <c r="BR99" s="5">
        <v>-259.50027506205004</v>
      </c>
      <c r="BS99" s="5">
        <v>2918.7039631725002</v>
      </c>
      <c r="BT99" s="5">
        <v>-212.62740555705003</v>
      </c>
      <c r="BU99" s="5">
        <v>-290.06410493717499</v>
      </c>
      <c r="BV99" s="5">
        <v>-3732.9682449899997</v>
      </c>
      <c r="BW99" s="5">
        <v>-230.504893122</v>
      </c>
      <c r="BX99" s="5">
        <v>-218.53649592050002</v>
      </c>
      <c r="BY99" s="5">
        <v>-1862.3635516949998</v>
      </c>
      <c r="BZ99" s="5">
        <v>-45.770556682499986</v>
      </c>
      <c r="CF99" s="5">
        <f t="array" ref="CF99:CQ99">MMULT(N99:S99,'support matrix 17x24,4,no'!N15:Y20)/1000</f>
        <v>-201.74557742660002</v>
      </c>
      <c r="CG99" s="5">
        <v>1075.0149265175</v>
      </c>
      <c r="CH99" s="5">
        <v>-59.971547065749981</v>
      </c>
      <c r="CI99" s="5">
        <v>-256.36826029727501</v>
      </c>
      <c r="CJ99" s="5">
        <v>2947.4976358349995</v>
      </c>
      <c r="CK99" s="5">
        <v>-216.34832534174998</v>
      </c>
      <c r="CL99" s="5">
        <v>-276.90138929352503</v>
      </c>
      <c r="CM99" s="5">
        <v>-3709.0618468299999</v>
      </c>
      <c r="CN99" s="5">
        <v>-284.26831044824996</v>
      </c>
      <c r="CO99" s="5">
        <v>-222.82561578260001</v>
      </c>
      <c r="CP99" s="5">
        <v>-1886.1155311599998</v>
      </c>
      <c r="CQ99" s="5">
        <v>10.174762045000039</v>
      </c>
      <c r="CW99" s="5">
        <f t="array" ref="CW99:DH99">MMULT($N99:$S99,'support matrix 14x14,4,xy'!$N$15:$Y$20)/1000</f>
        <v>-195.16203625910001</v>
      </c>
      <c r="CX99" s="5">
        <v>915.68324661500003</v>
      </c>
      <c r="CY99" s="5">
        <v>-78.714645728700006</v>
      </c>
      <c r="CZ99" s="5">
        <v>-271.94697820797501</v>
      </c>
      <c r="DA99" s="5">
        <v>4419.7101450749988</v>
      </c>
      <c r="DB99" s="5">
        <v>-196.8523852921</v>
      </c>
      <c r="DC99" s="5">
        <v>-283.09245424490001</v>
      </c>
      <c r="DD99" s="5">
        <v>-5219.5124703175006</v>
      </c>
      <c r="DE99" s="5">
        <v>-209.02138867199997</v>
      </c>
      <c r="DF99" s="5">
        <v>-207.64840226910002</v>
      </c>
      <c r="DG99" s="5">
        <v>-1688.4906951174999</v>
      </c>
      <c r="DH99" s="5">
        <v>-65.830505307199999</v>
      </c>
      <c r="DN99" s="5">
        <f t="array" ref="DN99:DY99">MMULT($N99:$S99,'support matrix 25x14,4,xy'!$N$15:$Y$20)/1000</f>
        <v>-202.201089667075</v>
      </c>
      <c r="DO99" s="5">
        <v>1792.0072747600002</v>
      </c>
      <c r="DP99" s="5">
        <v>-60.887863958850005</v>
      </c>
      <c r="DQ99" s="5">
        <v>-255.68263889207498</v>
      </c>
      <c r="DR99" s="5">
        <v>3543.7192121400003</v>
      </c>
      <c r="DS99" s="5">
        <v>-216.33308814080002</v>
      </c>
      <c r="DT99" s="5">
        <v>-275.84680895490004</v>
      </c>
      <c r="DU99" s="5">
        <v>-4338.0800961325003</v>
      </c>
      <c r="DV99" s="5">
        <v>-222.33528376669997</v>
      </c>
      <c r="DW99" s="5">
        <v>-224.109754867025</v>
      </c>
      <c r="DX99" s="5">
        <v>-2570.2561645125002</v>
      </c>
      <c r="DY99" s="5">
        <v>-50.862689133649965</v>
      </c>
    </row>
    <row r="100" spans="1:129" x14ac:dyDescent="0.35">
      <c r="A100" s="5" t="s">
        <v>27</v>
      </c>
      <c r="B100" s="43" t="s">
        <v>28</v>
      </c>
      <c r="C100" s="9">
        <f t="shared" si="56"/>
        <v>0</v>
      </c>
      <c r="D100" s="9">
        <f t="shared" si="56"/>
        <v>0</v>
      </c>
      <c r="E100" s="9">
        <f t="shared" si="56"/>
        <v>0</v>
      </c>
      <c r="F100" s="9">
        <f t="shared" si="56"/>
        <v>0</v>
      </c>
      <c r="G100" s="9">
        <f t="shared" si="56"/>
        <v>0</v>
      </c>
      <c r="H100" s="9">
        <f t="shared" si="56"/>
        <v>0</v>
      </c>
      <c r="I100" s="9">
        <f t="shared" si="57"/>
        <v>0</v>
      </c>
      <c r="J100" s="9">
        <f t="shared" si="58"/>
        <v>0</v>
      </c>
      <c r="K100" s="9">
        <f t="shared" si="59"/>
        <v>0</v>
      </c>
      <c r="L100" s="9">
        <f t="shared" si="60"/>
        <v>0</v>
      </c>
      <c r="M100" s="2"/>
      <c r="N100" s="2"/>
      <c r="O100" s="2"/>
      <c r="P100" s="2"/>
      <c r="Q100" s="2"/>
      <c r="R100" s="2"/>
      <c r="S100" s="2"/>
      <c r="T100" s="2"/>
      <c r="AQ100" s="8"/>
    </row>
    <row r="101" spans="1:129" x14ac:dyDescent="0.3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129" x14ac:dyDescent="0.35">
      <c r="A102" t="s">
        <v>67</v>
      </c>
      <c r="B102" s="2" t="s">
        <v>72</v>
      </c>
      <c r="C102" s="2"/>
      <c r="D102" s="2"/>
      <c r="E102" s="2"/>
      <c r="F102" s="2"/>
      <c r="G102" s="2"/>
      <c r="H102" s="2"/>
      <c r="I102" s="47" t="s">
        <v>7</v>
      </c>
      <c r="J102" s="47" t="s">
        <v>8</v>
      </c>
      <c r="K102" s="100" t="s">
        <v>9</v>
      </c>
      <c r="L102" s="100"/>
      <c r="M102" s="2"/>
      <c r="N102" s="2"/>
      <c r="O102" s="2"/>
      <c r="P102" s="2"/>
      <c r="Q102" s="2"/>
      <c r="R102" s="2"/>
      <c r="S102" s="2"/>
      <c r="T102" s="2"/>
    </row>
    <row r="103" spans="1:129" x14ac:dyDescent="0.35">
      <c r="A103" s="5" t="s">
        <v>10</v>
      </c>
      <c r="B103" s="5" t="s">
        <v>11</v>
      </c>
      <c r="C103" s="9" t="s">
        <v>12</v>
      </c>
      <c r="D103" s="9" t="s">
        <v>13</v>
      </c>
      <c r="E103" s="9" t="s">
        <v>14</v>
      </c>
      <c r="F103" s="9" t="s">
        <v>15</v>
      </c>
      <c r="G103" s="9" t="s">
        <v>16</v>
      </c>
      <c r="H103" s="9" t="s">
        <v>17</v>
      </c>
      <c r="I103" s="45"/>
      <c r="J103" s="45"/>
      <c r="K103" s="46" t="s">
        <v>19</v>
      </c>
      <c r="L103" s="46" t="s">
        <v>20</v>
      </c>
      <c r="M103" s="2"/>
      <c r="N103" s="5" t="s">
        <v>21</v>
      </c>
      <c r="O103" s="5" t="s">
        <v>22</v>
      </c>
      <c r="P103" s="5" t="s">
        <v>23</v>
      </c>
      <c r="Q103" s="5" t="s">
        <v>25</v>
      </c>
      <c r="R103" s="5" t="s">
        <v>26</v>
      </c>
      <c r="S103" s="5" t="s">
        <v>27</v>
      </c>
      <c r="T103" s="9"/>
      <c r="U103" s="9" t="s">
        <v>39</v>
      </c>
      <c r="V103" s="9" t="s">
        <v>40</v>
      </c>
      <c r="W103" s="9" t="s">
        <v>41</v>
      </c>
      <c r="X103" s="9" t="s">
        <v>42</v>
      </c>
      <c r="Y103" s="9" t="s">
        <v>43</v>
      </c>
      <c r="Z103" s="9" t="s">
        <v>44</v>
      </c>
      <c r="AA103" s="9" t="s">
        <v>45</v>
      </c>
      <c r="AB103" s="9" t="s">
        <v>46</v>
      </c>
      <c r="AC103" s="9" t="s">
        <v>47</v>
      </c>
      <c r="AD103" s="9" t="s">
        <v>48</v>
      </c>
      <c r="AE103" s="9" t="s">
        <v>49</v>
      </c>
      <c r="AF103" s="9" t="s">
        <v>50</v>
      </c>
      <c r="AG103" s="9" t="s">
        <v>51</v>
      </c>
      <c r="AH103" s="9" t="s">
        <v>52</v>
      </c>
      <c r="AI103" s="9" t="s">
        <v>53</v>
      </c>
      <c r="AJ103" s="9" t="s">
        <v>54</v>
      </c>
      <c r="AK103" s="9" t="s">
        <v>55</v>
      </c>
      <c r="AL103" s="9" t="s">
        <v>56</v>
      </c>
      <c r="AM103" s="9" t="s">
        <v>57</v>
      </c>
      <c r="AN103" s="9" t="s">
        <v>58</v>
      </c>
      <c r="AO103" s="9" t="s">
        <v>59</v>
      </c>
      <c r="AP103" s="9" t="s">
        <v>60</v>
      </c>
      <c r="AQ103" s="9" t="s">
        <v>61</v>
      </c>
      <c r="AR103" s="9" t="s">
        <v>62</v>
      </c>
      <c r="AX103" s="9" t="s">
        <v>39</v>
      </c>
      <c r="AY103" s="9" t="s">
        <v>40</v>
      </c>
      <c r="AZ103" s="9" t="s">
        <v>41</v>
      </c>
      <c r="BA103" s="9" t="s">
        <v>42</v>
      </c>
      <c r="BB103" s="9" t="s">
        <v>43</v>
      </c>
      <c r="BC103" s="9" t="s">
        <v>44</v>
      </c>
      <c r="BD103" s="9" t="s">
        <v>45</v>
      </c>
      <c r="BE103" s="9" t="s">
        <v>46</v>
      </c>
      <c r="BF103" s="9" t="s">
        <v>47</v>
      </c>
      <c r="BG103" s="9" t="s">
        <v>48</v>
      </c>
      <c r="BH103" s="9" t="s">
        <v>49</v>
      </c>
      <c r="BI103" s="9" t="s">
        <v>50</v>
      </c>
      <c r="BO103" s="9" t="s">
        <v>39</v>
      </c>
      <c r="BP103" s="9" t="s">
        <v>40</v>
      </c>
      <c r="BQ103" s="9" t="s">
        <v>41</v>
      </c>
      <c r="BR103" s="9" t="s">
        <v>42</v>
      </c>
      <c r="BS103" s="9" t="s">
        <v>43</v>
      </c>
      <c r="BT103" s="9" t="s">
        <v>44</v>
      </c>
      <c r="BU103" s="9" t="s">
        <v>45</v>
      </c>
      <c r="BV103" s="9" t="s">
        <v>46</v>
      </c>
      <c r="BW103" s="9" t="s">
        <v>47</v>
      </c>
      <c r="BX103" s="9" t="s">
        <v>48</v>
      </c>
      <c r="BY103" s="9" t="s">
        <v>49</v>
      </c>
      <c r="BZ103" s="9" t="s">
        <v>50</v>
      </c>
      <c r="CF103" s="9" t="s">
        <v>39</v>
      </c>
      <c r="CG103" s="9" t="s">
        <v>40</v>
      </c>
      <c r="CH103" s="9" t="s">
        <v>41</v>
      </c>
      <c r="CI103" s="9" t="s">
        <v>42</v>
      </c>
      <c r="CJ103" s="9" t="s">
        <v>43</v>
      </c>
      <c r="CK103" s="9" t="s">
        <v>44</v>
      </c>
      <c r="CL103" s="9" t="s">
        <v>45</v>
      </c>
      <c r="CM103" s="9" t="s">
        <v>46</v>
      </c>
      <c r="CN103" s="9" t="s">
        <v>47</v>
      </c>
      <c r="CO103" s="9" t="s">
        <v>48</v>
      </c>
      <c r="CP103" s="9" t="s">
        <v>49</v>
      </c>
      <c r="CQ103" s="9" t="s">
        <v>50</v>
      </c>
      <c r="CW103" s="9" t="s">
        <v>39</v>
      </c>
      <c r="CX103" s="9" t="s">
        <v>40</v>
      </c>
      <c r="CY103" s="9" t="s">
        <v>41</v>
      </c>
      <c r="CZ103" s="9" t="s">
        <v>42</v>
      </c>
      <c r="DA103" s="9" t="s">
        <v>43</v>
      </c>
      <c r="DB103" s="9" t="s">
        <v>44</v>
      </c>
      <c r="DC103" s="9" t="s">
        <v>45</v>
      </c>
      <c r="DD103" s="9" t="s">
        <v>46</v>
      </c>
      <c r="DE103" s="9" t="s">
        <v>47</v>
      </c>
      <c r="DF103" s="9" t="s">
        <v>48</v>
      </c>
      <c r="DG103" s="9" t="s">
        <v>49</v>
      </c>
      <c r="DH103" s="9" t="s">
        <v>50</v>
      </c>
      <c r="DN103" s="9" t="s">
        <v>39</v>
      </c>
      <c r="DO103" s="9" t="s">
        <v>40</v>
      </c>
      <c r="DP103" s="9" t="s">
        <v>41</v>
      </c>
      <c r="DQ103" s="9" t="s">
        <v>42</v>
      </c>
      <c r="DR103" s="9" t="s">
        <v>43</v>
      </c>
      <c r="DS103" s="9" t="s">
        <v>44</v>
      </c>
      <c r="DT103" s="9" t="s">
        <v>45</v>
      </c>
      <c r="DU103" s="9" t="s">
        <v>46</v>
      </c>
      <c r="DV103" s="9" t="s">
        <v>47</v>
      </c>
      <c r="DW103" s="9" t="s">
        <v>48</v>
      </c>
      <c r="DX103" s="9" t="s">
        <v>49</v>
      </c>
      <c r="DY103" s="9" t="s">
        <v>50</v>
      </c>
    </row>
    <row r="104" spans="1:129" x14ac:dyDescent="0.35">
      <c r="A104" s="5" t="s">
        <v>21</v>
      </c>
      <c r="B104" s="5" t="s">
        <v>21</v>
      </c>
      <c r="C104" s="9">
        <f t="shared" ref="C104:H109" si="61">0.821*C9+2*C45</f>
        <v>0</v>
      </c>
      <c r="D104" s="9">
        <f t="shared" si="61"/>
        <v>0</v>
      </c>
      <c r="E104" s="9">
        <f t="shared" si="61"/>
        <v>0</v>
      </c>
      <c r="F104" s="9">
        <f t="shared" si="61"/>
        <v>0</v>
      </c>
      <c r="G104" s="9">
        <f t="shared" si="61"/>
        <v>0</v>
      </c>
      <c r="H104" s="9">
        <f t="shared" si="61"/>
        <v>0</v>
      </c>
      <c r="I104" s="9">
        <f t="shared" ref="I104:I109" si="62">C104+H104</f>
        <v>0</v>
      </c>
      <c r="J104" s="9">
        <f t="shared" ref="J104:J109" si="63">I104</f>
        <v>0</v>
      </c>
      <c r="K104" s="9">
        <f t="shared" ref="K104:K109" si="64">MIN(D104:G104)</f>
        <v>0</v>
      </c>
      <c r="L104" s="9">
        <f t="shared" ref="L104:L109" si="65">MAX(D104:G104)</f>
        <v>0</v>
      </c>
      <c r="M104" s="2"/>
      <c r="N104" s="9">
        <f>I104</f>
        <v>0</v>
      </c>
      <c r="O104" s="9">
        <f>I105</f>
        <v>640.97932999999989</v>
      </c>
      <c r="P104" s="9">
        <f>I106</f>
        <v>2667.78</v>
      </c>
      <c r="Q104" s="9">
        <f>I107</f>
        <v>61.495362999999998</v>
      </c>
      <c r="R104" s="9">
        <f>I108</f>
        <v>0</v>
      </c>
      <c r="S104" s="9">
        <f>I109</f>
        <v>0</v>
      </c>
      <c r="T104" s="9" t="s">
        <v>63</v>
      </c>
      <c r="U104" s="9">
        <f t="array" ref="U104:AR104">MMULT(N104:S104,'support matrix 17x36,8,xy'!N15:AK20)/1000</f>
        <v>-115.016896793049</v>
      </c>
      <c r="V104" s="9">
        <v>2347.8133897614798</v>
      </c>
      <c r="W104" s="9">
        <v>-335.16394661043455</v>
      </c>
      <c r="X104" s="9">
        <v>-37.701950853735809</v>
      </c>
      <c r="Y104" s="9">
        <v>1406.8335087834002</v>
      </c>
      <c r="Z104" s="9">
        <v>-325.98300639519954</v>
      </c>
      <c r="AA104" s="9">
        <v>39.836377753633002</v>
      </c>
      <c r="AB104" s="9">
        <v>-1687.6171054786901</v>
      </c>
      <c r="AC104" s="9">
        <v>-329.09370740339091</v>
      </c>
      <c r="AD104" s="9">
        <v>119.67809554007802</v>
      </c>
      <c r="AE104" s="9">
        <v>-2387.7468906863901</v>
      </c>
      <c r="AF104" s="9">
        <v>-341.41353156006312</v>
      </c>
      <c r="AG104" s="9">
        <v>115.82720482735502</v>
      </c>
      <c r="AH104" s="9">
        <v>2339.2510027087706</v>
      </c>
      <c r="AI104" s="9">
        <v>-337.10848010439213</v>
      </c>
      <c r="AJ104" s="9">
        <v>38.895835662528206</v>
      </c>
      <c r="AK104" s="9">
        <v>1397.8415322018402</v>
      </c>
      <c r="AL104" s="9">
        <v>-328.26816786374059</v>
      </c>
      <c r="AM104" s="9">
        <v>-40.943781929307498</v>
      </c>
      <c r="AN104" s="9">
        <v>-1678.7873140629799</v>
      </c>
      <c r="AO104" s="9">
        <v>-327.7569875375919</v>
      </c>
      <c r="AP104" s="9">
        <v>-120.57753353889301</v>
      </c>
      <c r="AQ104" s="9">
        <v>-2378.5966949447502</v>
      </c>
      <c r="AR104" s="9">
        <v>-342.96551887419633</v>
      </c>
      <c r="AX104" s="9">
        <f t="array" ref="AX104:BI104">MMULT(N104:S104,'support matrix 17x36,4,xy'!N15:Y20)/1000</f>
        <v>-119.978271990965</v>
      </c>
      <c r="AY104" s="9">
        <v>2723.2746691387902</v>
      </c>
      <c r="AZ104" s="9">
        <v>-655.01215458332149</v>
      </c>
      <c r="BA104" s="9">
        <v>136.12623007312899</v>
      </c>
      <c r="BB104" s="9">
        <v>-3043.8989397980899</v>
      </c>
      <c r="BC104" s="9">
        <v>-675.34795625140248</v>
      </c>
      <c r="BD104" s="9">
        <v>121.76654033014601</v>
      </c>
      <c r="BE104" s="9">
        <v>2713.33075197267</v>
      </c>
      <c r="BF104" s="9">
        <v>-659.77264145174945</v>
      </c>
      <c r="BG104" s="9">
        <v>-137.91385743298</v>
      </c>
      <c r="BH104" s="9">
        <v>-3033.6794015200703</v>
      </c>
      <c r="BI104" s="9">
        <v>-677.62057022100339</v>
      </c>
      <c r="BO104" s="5">
        <f t="array" ref="BO104:BZ104">MMULT(N104:S104,'support matrix 17x24,4,xy'!N15:Y20)/1000</f>
        <v>175.59006018709999</v>
      </c>
      <c r="BP104" s="5">
        <v>-4701.3894603849003</v>
      </c>
      <c r="BQ104" s="5">
        <v>-672.03610381861949</v>
      </c>
      <c r="BR104" s="5">
        <v>-163.94905418640602</v>
      </c>
      <c r="BS104" s="5">
        <v>4381.0927306334506</v>
      </c>
      <c r="BT104" s="5">
        <v>-660.54528333676035</v>
      </c>
      <c r="BU104" s="5">
        <v>-176.77510469286102</v>
      </c>
      <c r="BV104" s="5">
        <v>-4664.56396667423</v>
      </c>
      <c r="BW104" s="5">
        <v>-672.6334269973396</v>
      </c>
      <c r="BX104" s="5">
        <v>165.13403459423401</v>
      </c>
      <c r="BY104" s="5">
        <v>4344.1545542189806</v>
      </c>
      <c r="BZ104" s="5">
        <v>-662.56512174934778</v>
      </c>
      <c r="CF104" s="5">
        <f t="array" ref="CF104:CQ104">MMULT(N104:S104,'support matrix 17x24,4,no'!N15:Y20)/1000</f>
        <v>148.17104966562303</v>
      </c>
      <c r="CG104" s="5">
        <v>-4696.85269809686</v>
      </c>
      <c r="CH104" s="5">
        <v>-686.77411100461416</v>
      </c>
      <c r="CI104" s="5">
        <v>-141.61685834451603</v>
      </c>
      <c r="CJ104" s="5">
        <v>4375.4476360663011</v>
      </c>
      <c r="CK104" s="5">
        <v>-648.83355119622706</v>
      </c>
      <c r="CL104" s="5">
        <v>-148.89153148683701</v>
      </c>
      <c r="CM104" s="5">
        <v>-4694.1234308438816</v>
      </c>
      <c r="CN104" s="5">
        <v>-680.01145276631144</v>
      </c>
      <c r="CO104" s="5">
        <v>142.33734016573004</v>
      </c>
      <c r="CP104" s="5">
        <v>4374.2887946677411</v>
      </c>
      <c r="CQ104" s="5">
        <v>-652.13420723284753</v>
      </c>
      <c r="CW104" s="5">
        <f t="array" ref="CW104:DH104">MMULT($N104:$S104,'support matrix 14x14,4,xy'!$N$15:$Y$20)/1000</f>
        <v>183.32928322168098</v>
      </c>
      <c r="CX104" s="5">
        <v>-8755.912676584001</v>
      </c>
      <c r="CY104" s="5">
        <v>-662.36592732205747</v>
      </c>
      <c r="CZ104" s="5">
        <v>-179.896610254406</v>
      </c>
      <c r="DA104" s="5">
        <v>8435.6665837294004</v>
      </c>
      <c r="DB104" s="5">
        <v>-671.99604813745623</v>
      </c>
      <c r="DC104" s="5">
        <v>-181.68634376265703</v>
      </c>
      <c r="DD104" s="5">
        <v>-8833.0303685707986</v>
      </c>
      <c r="DE104" s="5">
        <v>-672.03693971900532</v>
      </c>
      <c r="DF104" s="5">
        <v>178.25633857538202</v>
      </c>
      <c r="DG104" s="5">
        <v>8512.3096907550007</v>
      </c>
      <c r="DH104" s="5">
        <v>-661.38108488297667</v>
      </c>
      <c r="DN104" s="5">
        <f t="array" ref="DN104:DY104">MMULT($N104:$S104,'support matrix 25x14,4,xy'!$N$15:$Y$20)/1000</f>
        <v>132.133010275293</v>
      </c>
      <c r="DO104" s="5">
        <v>-4485.5553410017601</v>
      </c>
      <c r="DP104" s="5">
        <v>-671.20830444403066</v>
      </c>
      <c r="DQ104" s="5">
        <v>-126.16141121142701</v>
      </c>
      <c r="DR104" s="5">
        <v>4164.9374801357608</v>
      </c>
      <c r="DS104" s="5">
        <v>-667.36025295859713</v>
      </c>
      <c r="DT104" s="5">
        <v>-130.12476770981201</v>
      </c>
      <c r="DU104" s="5">
        <v>-4474.1627276280506</v>
      </c>
      <c r="DV104" s="5">
        <v>-662.90197843277338</v>
      </c>
      <c r="DW104" s="5">
        <v>124.15583642594601</v>
      </c>
      <c r="DX104" s="5">
        <v>4153.8076682873507</v>
      </c>
      <c r="DY104" s="5">
        <v>-666.30946521002033</v>
      </c>
    </row>
    <row r="105" spans="1:129" x14ac:dyDescent="0.35">
      <c r="A105" s="5" t="s">
        <v>22</v>
      </c>
      <c r="B105" s="5" t="s">
        <v>23</v>
      </c>
      <c r="C105" s="9">
        <f t="shared" si="61"/>
        <v>451.56641999999994</v>
      </c>
      <c r="D105" s="9">
        <f t="shared" si="61"/>
        <v>527.41039999999998</v>
      </c>
      <c r="E105" s="9">
        <f t="shared" si="61"/>
        <v>493.28964000000002</v>
      </c>
      <c r="F105" s="9">
        <f t="shared" si="61"/>
        <v>1145.6233999999999</v>
      </c>
      <c r="G105" s="9">
        <f t="shared" si="61"/>
        <v>1572.6254999999999</v>
      </c>
      <c r="H105" s="9">
        <f t="shared" si="61"/>
        <v>189.41290999999998</v>
      </c>
      <c r="I105" s="9">
        <f t="shared" si="62"/>
        <v>640.97932999999989</v>
      </c>
      <c r="J105" s="9">
        <f t="shared" si="63"/>
        <v>640.97932999999989</v>
      </c>
      <c r="K105" s="9">
        <f t="shared" si="64"/>
        <v>493.28964000000002</v>
      </c>
      <c r="L105" s="9">
        <f t="shared" si="65"/>
        <v>1572.6254999999999</v>
      </c>
      <c r="M105" s="2"/>
      <c r="N105" s="9">
        <f>J104</f>
        <v>0</v>
      </c>
      <c r="O105" s="9">
        <f>J105</f>
        <v>640.97932999999989</v>
      </c>
      <c r="P105" s="9">
        <f>J106</f>
        <v>2667.78</v>
      </c>
      <c r="Q105" s="9">
        <f>J107</f>
        <v>61.495362999999998</v>
      </c>
      <c r="R105" s="9">
        <f>J108</f>
        <v>0</v>
      </c>
      <c r="S105" s="9">
        <f>J109</f>
        <v>0</v>
      </c>
      <c r="T105" s="9" t="s">
        <v>64</v>
      </c>
      <c r="U105" s="9">
        <f t="array" ref="U105:AR105">MMULT(N105:S105,'support matrix 17x36,8,xy'!N15:AK20)/1000</f>
        <v>-115.016896793049</v>
      </c>
      <c r="V105" s="9">
        <v>2347.8133897614798</v>
      </c>
      <c r="W105" s="9">
        <v>-335.16394661043455</v>
      </c>
      <c r="X105" s="9">
        <v>-37.701950853735809</v>
      </c>
      <c r="Y105" s="9">
        <v>1406.8335087834002</v>
      </c>
      <c r="Z105" s="9">
        <v>-325.98300639519954</v>
      </c>
      <c r="AA105" s="9">
        <v>39.836377753633002</v>
      </c>
      <c r="AB105" s="9">
        <v>-1687.6171054786901</v>
      </c>
      <c r="AC105" s="9">
        <v>-329.09370740339091</v>
      </c>
      <c r="AD105" s="9">
        <v>119.67809554007802</v>
      </c>
      <c r="AE105" s="9">
        <v>-2387.7468906863901</v>
      </c>
      <c r="AF105" s="9">
        <v>-341.41353156006312</v>
      </c>
      <c r="AG105" s="9">
        <v>115.82720482735502</v>
      </c>
      <c r="AH105" s="9">
        <v>2339.2510027087706</v>
      </c>
      <c r="AI105" s="9">
        <v>-337.10848010439213</v>
      </c>
      <c r="AJ105" s="9">
        <v>38.895835662528206</v>
      </c>
      <c r="AK105" s="9">
        <v>1397.8415322018402</v>
      </c>
      <c r="AL105" s="9">
        <v>-328.26816786374059</v>
      </c>
      <c r="AM105" s="9">
        <v>-40.943781929307498</v>
      </c>
      <c r="AN105" s="9">
        <v>-1678.7873140629799</v>
      </c>
      <c r="AO105" s="9">
        <v>-327.7569875375919</v>
      </c>
      <c r="AP105" s="9">
        <v>-120.57753353889301</v>
      </c>
      <c r="AQ105" s="9">
        <v>-2378.5966949447502</v>
      </c>
      <c r="AR105" s="9">
        <v>-342.96551887419633</v>
      </c>
      <c r="AX105" s="9">
        <f t="array" ref="AX105:BI105">MMULT(N105:S105,'support matrix 17x36,4,xy'!N15:Y20)/1000</f>
        <v>-119.978271990965</v>
      </c>
      <c r="AY105" s="9">
        <v>2723.2746691387902</v>
      </c>
      <c r="AZ105" s="9">
        <v>-655.01215458332149</v>
      </c>
      <c r="BA105" s="9">
        <v>136.12623007312899</v>
      </c>
      <c r="BB105" s="9">
        <v>-3043.8989397980899</v>
      </c>
      <c r="BC105" s="9">
        <v>-675.34795625140248</v>
      </c>
      <c r="BD105" s="9">
        <v>121.76654033014601</v>
      </c>
      <c r="BE105" s="9">
        <v>2713.33075197267</v>
      </c>
      <c r="BF105" s="9">
        <v>-659.77264145174945</v>
      </c>
      <c r="BG105" s="9">
        <v>-137.91385743298</v>
      </c>
      <c r="BH105" s="9">
        <v>-3033.6794015200703</v>
      </c>
      <c r="BI105" s="9">
        <v>-677.62057022100339</v>
      </c>
      <c r="BO105" s="5">
        <f t="array" ref="BO105:BZ105">MMULT(N105:S105,'support matrix 17x24,4,xy'!N15:Y20)/1000</f>
        <v>175.59006018709999</v>
      </c>
      <c r="BP105" s="5">
        <v>-4701.3894603849003</v>
      </c>
      <c r="BQ105" s="5">
        <v>-672.03610381861949</v>
      </c>
      <c r="BR105" s="5">
        <v>-163.94905418640602</v>
      </c>
      <c r="BS105" s="5">
        <v>4381.0927306334506</v>
      </c>
      <c r="BT105" s="5">
        <v>-660.54528333676035</v>
      </c>
      <c r="BU105" s="5">
        <v>-176.77510469286102</v>
      </c>
      <c r="BV105" s="5">
        <v>-4664.56396667423</v>
      </c>
      <c r="BW105" s="5">
        <v>-672.6334269973396</v>
      </c>
      <c r="BX105" s="5">
        <v>165.13403459423401</v>
      </c>
      <c r="BY105" s="5">
        <v>4344.1545542189806</v>
      </c>
      <c r="BZ105" s="5">
        <v>-662.56512174934778</v>
      </c>
      <c r="CF105" s="5">
        <f t="array" ref="CF105:CQ105">MMULT(N105:S105,'support matrix 17x24,4,no'!N15:Y20)/1000</f>
        <v>148.17104966562303</v>
      </c>
      <c r="CG105" s="5">
        <v>-4696.85269809686</v>
      </c>
      <c r="CH105" s="5">
        <v>-686.77411100461416</v>
      </c>
      <c r="CI105" s="5">
        <v>-141.61685834451603</v>
      </c>
      <c r="CJ105" s="5">
        <v>4375.4476360663011</v>
      </c>
      <c r="CK105" s="5">
        <v>-648.83355119622706</v>
      </c>
      <c r="CL105" s="5">
        <v>-148.89153148683701</v>
      </c>
      <c r="CM105" s="5">
        <v>-4694.1234308438816</v>
      </c>
      <c r="CN105" s="5">
        <v>-680.01145276631144</v>
      </c>
      <c r="CO105" s="5">
        <v>142.33734016573004</v>
      </c>
      <c r="CP105" s="5">
        <v>4374.2887946677411</v>
      </c>
      <c r="CQ105" s="5">
        <v>-652.13420723284753</v>
      </c>
      <c r="CW105" s="5">
        <f t="array" ref="CW105:DH105">MMULT($N105:$S105,'support matrix 14x14,4,xy'!$N$15:$Y$20)/1000</f>
        <v>183.32928322168098</v>
      </c>
      <c r="CX105" s="5">
        <v>-8755.912676584001</v>
      </c>
      <c r="CY105" s="5">
        <v>-662.36592732205747</v>
      </c>
      <c r="CZ105" s="5">
        <v>-179.896610254406</v>
      </c>
      <c r="DA105" s="5">
        <v>8435.6665837294004</v>
      </c>
      <c r="DB105" s="5">
        <v>-671.99604813745623</v>
      </c>
      <c r="DC105" s="5">
        <v>-181.68634376265703</v>
      </c>
      <c r="DD105" s="5">
        <v>-8833.0303685707986</v>
      </c>
      <c r="DE105" s="5">
        <v>-672.03693971900532</v>
      </c>
      <c r="DF105" s="5">
        <v>178.25633857538202</v>
      </c>
      <c r="DG105" s="5">
        <v>8512.3096907550007</v>
      </c>
      <c r="DH105" s="5">
        <v>-661.38108488297667</v>
      </c>
      <c r="DN105" s="5">
        <f t="array" ref="DN105:DY105">MMULT($N105:$S105,'support matrix 25x14,4,xy'!$N$15:$Y$20)/1000</f>
        <v>132.133010275293</v>
      </c>
      <c r="DO105" s="5">
        <v>-4485.5553410017601</v>
      </c>
      <c r="DP105" s="5">
        <v>-671.20830444403066</v>
      </c>
      <c r="DQ105" s="5">
        <v>-126.16141121142701</v>
      </c>
      <c r="DR105" s="5">
        <v>4164.9374801357608</v>
      </c>
      <c r="DS105" s="5">
        <v>-667.36025295859713</v>
      </c>
      <c r="DT105" s="5">
        <v>-130.12476770981201</v>
      </c>
      <c r="DU105" s="5">
        <v>-4474.1627276280506</v>
      </c>
      <c r="DV105" s="5">
        <v>-662.90197843277338</v>
      </c>
      <c r="DW105" s="5">
        <v>124.15583642594601</v>
      </c>
      <c r="DX105" s="5">
        <v>4153.8076682873507</v>
      </c>
      <c r="DY105" s="5">
        <v>-666.30946521002033</v>
      </c>
    </row>
    <row r="106" spans="1:129" x14ac:dyDescent="0.35">
      <c r="A106" s="5" t="s">
        <v>23</v>
      </c>
      <c r="B106" s="43" t="s">
        <v>24</v>
      </c>
      <c r="C106" s="9">
        <f t="shared" si="61"/>
        <v>274.98</v>
      </c>
      <c r="D106" s="9">
        <f t="shared" si="61"/>
        <v>184.59363999999997</v>
      </c>
      <c r="E106" s="9">
        <f t="shared" si="61"/>
        <v>172.651374</v>
      </c>
      <c r="F106" s="9">
        <f t="shared" si="61"/>
        <v>400.96818999999999</v>
      </c>
      <c r="G106" s="9">
        <f t="shared" si="61"/>
        <v>550.41892499999994</v>
      </c>
      <c r="H106" s="9">
        <f t="shared" si="61"/>
        <v>2392.8000000000002</v>
      </c>
      <c r="I106" s="9">
        <f t="shared" si="62"/>
        <v>2667.78</v>
      </c>
      <c r="J106" s="9">
        <f t="shared" si="63"/>
        <v>2667.78</v>
      </c>
      <c r="K106" s="9">
        <f t="shared" si="64"/>
        <v>172.651374</v>
      </c>
      <c r="L106" s="9">
        <f t="shared" si="65"/>
        <v>550.41892499999994</v>
      </c>
      <c r="M106" s="2"/>
      <c r="N106" s="9">
        <f>K104</f>
        <v>0</v>
      </c>
      <c r="O106" s="9">
        <f>K105</f>
        <v>493.28964000000002</v>
      </c>
      <c r="P106" s="9">
        <f>K106</f>
        <v>172.651374</v>
      </c>
      <c r="Q106" s="9">
        <f>K107</f>
        <v>0</v>
      </c>
      <c r="R106" s="9">
        <f>K108</f>
        <v>0</v>
      </c>
      <c r="S106" s="9">
        <f>K109</f>
        <v>0</v>
      </c>
      <c r="T106" s="9" t="s">
        <v>65</v>
      </c>
      <c r="U106" s="9">
        <f t="array" ref="U106:AR106">MMULT(N106:S106,'support matrix 17x36,8,xy'!N15:AK20)/1000</f>
        <v>-5.8448656219499995</v>
      </c>
      <c r="V106" s="9">
        <v>130.59744561072</v>
      </c>
      <c r="W106" s="9">
        <v>-21.5252755231752</v>
      </c>
      <c r="X106" s="9">
        <v>-1.2697768623240002</v>
      </c>
      <c r="Y106" s="9">
        <v>-3.9569228472599787</v>
      </c>
      <c r="Z106" s="9">
        <v>-20.196017796060001</v>
      </c>
      <c r="AA106" s="9">
        <v>3.6864768021300001</v>
      </c>
      <c r="AB106" s="9">
        <v>-201.52263004992</v>
      </c>
      <c r="AC106" s="9">
        <v>-22.197836484144002</v>
      </c>
      <c r="AD106" s="9">
        <v>9.1545431325660012</v>
      </c>
      <c r="AE106" s="9">
        <v>-171.88085558232001</v>
      </c>
      <c r="AF106" s="9">
        <v>-22.268051331501599</v>
      </c>
      <c r="AG106" s="9">
        <v>5.9010019829820015</v>
      </c>
      <c r="AH106" s="9">
        <v>130.14731881422003</v>
      </c>
      <c r="AI106" s="9">
        <v>-21.6613297387836</v>
      </c>
      <c r="AJ106" s="9">
        <v>1.3443375914100002</v>
      </c>
      <c r="AK106" s="9">
        <v>-4.2092404981199945</v>
      </c>
      <c r="AL106" s="9">
        <v>-20.294577066132</v>
      </c>
      <c r="AM106" s="9">
        <v>-3.772210541562</v>
      </c>
      <c r="AN106" s="9">
        <v>-201.19064612220001</v>
      </c>
      <c r="AO106" s="9">
        <v>-22.125520222919999</v>
      </c>
      <c r="AP106" s="9">
        <v>-9.199679134625999</v>
      </c>
      <c r="AQ106" s="10">
        <v>-171.27780899742001</v>
      </c>
      <c r="AR106" s="9">
        <v>-22.381054122232801</v>
      </c>
      <c r="AX106" s="9">
        <f t="array" ref="AX106:BI106">MMULT(N106:S106,'support matrix 17x36,4,xy'!N15:Y20)/1000</f>
        <v>-2.6615935815839995</v>
      </c>
      <c r="AY106" s="9">
        <v>60.884273816999979</v>
      </c>
      <c r="AZ106" s="9">
        <v>-39.648450788784004</v>
      </c>
      <c r="BA106" s="9">
        <v>13.696482828383999</v>
      </c>
      <c r="BB106" s="9">
        <v>-307.63268464139998</v>
      </c>
      <c r="BC106" s="9">
        <v>-46.403065829304005</v>
      </c>
      <c r="BD106" s="9">
        <v>2.7959410150379997</v>
      </c>
      <c r="BE106" s="9">
        <v>60.304658490000016</v>
      </c>
      <c r="BF106" s="9">
        <v>-39.999475696608002</v>
      </c>
      <c r="BG106" s="9">
        <v>-13.830336972197999</v>
      </c>
      <c r="BH106" s="9">
        <v>-306.84095476920004</v>
      </c>
      <c r="BI106" s="9">
        <v>-46.598655171563998</v>
      </c>
      <c r="BO106" s="5">
        <f t="array" ref="BO106:BZ106">MMULT(N106:S106,'support matrix 17x24,4,xy'!N15:Y20)/1000</f>
        <v>15.095575569834001</v>
      </c>
      <c r="BP106" s="5">
        <v>-413.71215527520002</v>
      </c>
      <c r="BQ106" s="5">
        <v>-45.827495477352002</v>
      </c>
      <c r="BR106" s="5">
        <v>-6.5849727333240011</v>
      </c>
      <c r="BS106" s="5">
        <v>167.02540565580003</v>
      </c>
      <c r="BT106" s="5">
        <v>-40.409843348123999</v>
      </c>
      <c r="BU106" s="5">
        <v>-15.174501912233998</v>
      </c>
      <c r="BV106" s="5">
        <v>-410.90040432720002</v>
      </c>
      <c r="BW106" s="5">
        <v>-45.897641264160001</v>
      </c>
      <c r="BX106" s="5">
        <v>6.6638497467600004</v>
      </c>
      <c r="BY106" s="5">
        <v>164.31971198040003</v>
      </c>
      <c r="BZ106" s="5">
        <v>-40.516344581399999</v>
      </c>
      <c r="CF106" s="5">
        <f t="array" ref="CF106:CQ106">MMULT(N106:S106,'support matrix 17x24,4,no'!N15:Y20)/1000</f>
        <v>12.552642811151999</v>
      </c>
      <c r="CG106" s="5">
        <v>-413.48277559259998</v>
      </c>
      <c r="CH106" s="5">
        <v>-54.26506678266</v>
      </c>
      <c r="CI106" s="5">
        <v>-6.0832725049620011</v>
      </c>
      <c r="CJ106" s="5">
        <v>166.32246791880002</v>
      </c>
      <c r="CK106" s="5">
        <v>-32.240670935940003</v>
      </c>
      <c r="CL106" s="5">
        <v>-12.553999357662001</v>
      </c>
      <c r="CM106" s="5">
        <v>-412.71571020239998</v>
      </c>
      <c r="CN106" s="5">
        <v>-53.680518559260001</v>
      </c>
      <c r="CO106" s="5">
        <v>6.0846290514720005</v>
      </c>
      <c r="CP106" s="5">
        <v>166.57404563519998</v>
      </c>
      <c r="CQ106" s="5">
        <v>-32.463391208399997</v>
      </c>
      <c r="CW106" s="5">
        <f t="array" ref="CW106:DH106">MMULT($N106:$S106,'support matrix 14x14,4,xy'!$N$15:$Y$20)/1000</f>
        <v>13.581151710552</v>
      </c>
      <c r="CX106" s="5">
        <v>-672.48696752280011</v>
      </c>
      <c r="CY106" s="5">
        <v>-44.735154898535995</v>
      </c>
      <c r="CZ106" s="5">
        <v>-9.6208498292579989</v>
      </c>
      <c r="DA106" s="5">
        <v>426.02959758600002</v>
      </c>
      <c r="DB106" s="5">
        <v>-41.611052950487995</v>
      </c>
      <c r="DC106" s="5">
        <v>-13.486440099672002</v>
      </c>
      <c r="DD106" s="5">
        <v>-677.4765922314001</v>
      </c>
      <c r="DE106" s="5">
        <v>-45.394485831360001</v>
      </c>
      <c r="DF106" s="5">
        <v>9.5263108697520007</v>
      </c>
      <c r="DG106" s="5">
        <v>430.64925506460003</v>
      </c>
      <c r="DH106" s="5">
        <v>-40.910680319616006</v>
      </c>
      <c r="DN106" s="5">
        <f t="array" ref="DN106:DY106">MMULT($N106:$S106,'support matrix 25x14,4,xy'!$N$15:$Y$20)/1000</f>
        <v>11.655620265293999</v>
      </c>
      <c r="DO106" s="5">
        <v>-399.80138742720004</v>
      </c>
      <c r="DP106" s="5">
        <v>-45.295186626827999</v>
      </c>
      <c r="DQ106" s="5">
        <v>-4.7955892287059996</v>
      </c>
      <c r="DR106" s="5">
        <v>153.05790949920001</v>
      </c>
      <c r="DS106" s="5">
        <v>-41.338461095423995</v>
      </c>
      <c r="DT106" s="5">
        <v>-11.523147332472002</v>
      </c>
      <c r="DU106" s="5">
        <v>-398.83207328460003</v>
      </c>
      <c r="DV106" s="5">
        <v>-44.634523811976003</v>
      </c>
      <c r="DW106" s="5">
        <v>4.6632889472579997</v>
      </c>
      <c r="DX106" s="5">
        <v>152.29084410900001</v>
      </c>
      <c r="DY106" s="5">
        <v>-41.383202465772001</v>
      </c>
    </row>
    <row r="107" spans="1:129" x14ac:dyDescent="0.35">
      <c r="A107" s="5" t="s">
        <v>25</v>
      </c>
      <c r="B107" s="43" t="s">
        <v>25</v>
      </c>
      <c r="C107" s="9">
        <f t="shared" si="61"/>
        <v>88.626949999999994</v>
      </c>
      <c r="D107" s="9">
        <f t="shared" si="61"/>
        <v>0</v>
      </c>
      <c r="E107" s="9">
        <f t="shared" si="61"/>
        <v>0</v>
      </c>
      <c r="F107" s="9">
        <f t="shared" si="61"/>
        <v>0</v>
      </c>
      <c r="G107" s="9">
        <f t="shared" si="61"/>
        <v>0</v>
      </c>
      <c r="H107" s="9">
        <f t="shared" si="61"/>
        <v>-27.131586999999996</v>
      </c>
      <c r="I107" s="9">
        <f t="shared" si="62"/>
        <v>61.495362999999998</v>
      </c>
      <c r="J107" s="9">
        <f t="shared" si="63"/>
        <v>61.495362999999998</v>
      </c>
      <c r="K107" s="9">
        <f t="shared" si="64"/>
        <v>0</v>
      </c>
      <c r="L107" s="9">
        <f t="shared" si="65"/>
        <v>0</v>
      </c>
      <c r="M107" s="2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</row>
    <row r="108" spans="1:129" x14ac:dyDescent="0.35">
      <c r="A108" s="5" t="s">
        <v>26</v>
      </c>
      <c r="B108" s="43" t="s">
        <v>27</v>
      </c>
      <c r="C108" s="9">
        <f t="shared" si="61"/>
        <v>0</v>
      </c>
      <c r="D108" s="9">
        <f t="shared" si="61"/>
        <v>0</v>
      </c>
      <c r="E108" s="9">
        <f t="shared" si="61"/>
        <v>0</v>
      </c>
      <c r="F108" s="9">
        <f t="shared" si="61"/>
        <v>0</v>
      </c>
      <c r="G108" s="9">
        <f t="shared" si="61"/>
        <v>0</v>
      </c>
      <c r="H108" s="9">
        <f t="shared" si="61"/>
        <v>0</v>
      </c>
      <c r="I108" s="9">
        <f t="shared" si="62"/>
        <v>0</v>
      </c>
      <c r="J108" s="9">
        <f t="shared" si="63"/>
        <v>0</v>
      </c>
      <c r="K108" s="9">
        <f t="shared" si="64"/>
        <v>0</v>
      </c>
      <c r="L108" s="9">
        <f t="shared" si="65"/>
        <v>0</v>
      </c>
      <c r="M108" s="2"/>
      <c r="N108" s="9">
        <f>L104</f>
        <v>0</v>
      </c>
      <c r="O108" s="9">
        <f>L105</f>
        <v>1572.6254999999999</v>
      </c>
      <c r="P108" s="9">
        <f>L106</f>
        <v>550.41892499999994</v>
      </c>
      <c r="Q108" s="9">
        <f>L107</f>
        <v>0</v>
      </c>
      <c r="R108" s="9">
        <f>L108</f>
        <v>0</v>
      </c>
      <c r="S108" s="9">
        <f>L109</f>
        <v>0</v>
      </c>
      <c r="T108" s="9" t="s">
        <v>66</v>
      </c>
      <c r="U108" s="9">
        <f t="array" ref="U108:AR108">MMULT(N108:S108,'support matrix 17x36,8,xy'!N15:AK20)/1000</f>
        <v>-18.633646393124998</v>
      </c>
      <c r="V108" s="9">
        <v>416.34945587399994</v>
      </c>
      <c r="W108" s="9">
        <v>-68.623369390589986</v>
      </c>
      <c r="X108" s="9">
        <v>-4.0480952995499999</v>
      </c>
      <c r="Y108" s="9">
        <v>-12.614815448249923</v>
      </c>
      <c r="Z108" s="9">
        <v>-64.385646908249996</v>
      </c>
      <c r="AA108" s="9">
        <v>11.752623517874998</v>
      </c>
      <c r="AB108" s="9">
        <v>-642.46155026399992</v>
      </c>
      <c r="AC108" s="9">
        <v>-70.767518449799994</v>
      </c>
      <c r="AD108" s="9">
        <v>29.185019922824999</v>
      </c>
      <c r="AE108" s="9">
        <v>-547.96248396899989</v>
      </c>
      <c r="AF108" s="9">
        <v>-70.991365963469988</v>
      </c>
      <c r="AG108" s="9">
        <v>18.812611175025001</v>
      </c>
      <c r="AH108" s="9">
        <v>414.91443510524994</v>
      </c>
      <c r="AI108" s="9">
        <v>-69.057115229744994</v>
      </c>
      <c r="AJ108" s="9">
        <v>4.2857976438750001</v>
      </c>
      <c r="AK108" s="9">
        <v>-13.419213391500001</v>
      </c>
      <c r="AL108" s="9">
        <v>-64.699857483149998</v>
      </c>
      <c r="AM108" s="9">
        <v>-12.025945829774999</v>
      </c>
      <c r="AN108" s="9">
        <v>-641.40317330249991</v>
      </c>
      <c r="AO108" s="9">
        <v>-70.536971551500002</v>
      </c>
      <c r="AP108" s="9">
        <v>-29.328915156074999</v>
      </c>
      <c r="AQ108" s="9">
        <v>-546.03994929524993</v>
      </c>
      <c r="AR108" s="9">
        <v>-71.351623013009998</v>
      </c>
      <c r="AX108" s="9">
        <f t="array" ref="AX108:BI108">MMULT(N108:S108,'support matrix 17x36,4,xy'!N15:Y20)/1000</f>
        <v>-8.4852581477999962</v>
      </c>
      <c r="AY108" s="9">
        <v>194.10130233749985</v>
      </c>
      <c r="AZ108" s="9">
        <v>-126.4007181378</v>
      </c>
      <c r="BA108" s="9">
        <v>43.664890582799998</v>
      </c>
      <c r="BB108" s="9">
        <v>-980.7443036924999</v>
      </c>
      <c r="BC108" s="9">
        <v>-147.93467910929999</v>
      </c>
      <c r="BD108" s="9">
        <v>8.9135627027250006</v>
      </c>
      <c r="BE108" s="9">
        <v>192.25346737500001</v>
      </c>
      <c r="BF108" s="9">
        <v>-127.51979844359998</v>
      </c>
      <c r="BG108" s="9">
        <v>-44.091622512224994</v>
      </c>
      <c r="BH108" s="9">
        <v>-978.22023976499997</v>
      </c>
      <c r="BI108" s="9">
        <v>-148.55822512004997</v>
      </c>
      <c r="BO108" s="5">
        <f t="array" ref="BO108:BZ108">MMULT(N108:S108,'support matrix 17x24,4,xy'!N15:Y20)/1000</f>
        <v>48.125249657174997</v>
      </c>
      <c r="BP108" s="5">
        <v>-1318.9295543399999</v>
      </c>
      <c r="BQ108" s="5">
        <v>-146.09973967589997</v>
      </c>
      <c r="BR108" s="5">
        <v>-20.993135062049998</v>
      </c>
      <c r="BS108" s="5">
        <v>532.48313117249995</v>
      </c>
      <c r="BT108" s="5">
        <v>-128.82806559705</v>
      </c>
      <c r="BU108" s="5">
        <v>-48.376869737174992</v>
      </c>
      <c r="BV108" s="5">
        <v>-1309.9655889899998</v>
      </c>
      <c r="BW108" s="5">
        <v>-146.32336702199999</v>
      </c>
      <c r="BX108" s="5">
        <v>21.244597879499999</v>
      </c>
      <c r="BY108" s="5">
        <v>523.85728030500002</v>
      </c>
      <c r="BZ108" s="5">
        <v>-129.16759544249999</v>
      </c>
      <c r="CF108" s="5">
        <f t="array" ref="CF108:CQ108">MMULT(N108:S108,'support matrix 17x24,4,no'!N15:Y20)/1000</f>
        <v>40.01828657339999</v>
      </c>
      <c r="CG108" s="5">
        <v>-1318.1982834824998</v>
      </c>
      <c r="CH108" s="5">
        <v>-172.99902706574997</v>
      </c>
      <c r="CI108" s="5">
        <v>-19.393696297275</v>
      </c>
      <c r="CJ108" s="5">
        <v>530.24213983499976</v>
      </c>
      <c r="CK108" s="5">
        <v>-102.78444374175</v>
      </c>
      <c r="CL108" s="5">
        <v>-40.022611293524989</v>
      </c>
      <c r="CM108" s="5">
        <v>-1315.7528508299999</v>
      </c>
      <c r="CN108" s="5">
        <v>-171.13546584824996</v>
      </c>
      <c r="CO108" s="5">
        <v>19.398021017399998</v>
      </c>
      <c r="CP108" s="5">
        <v>531.04417883999997</v>
      </c>
      <c r="CQ108" s="5">
        <v>-103.49448415499997</v>
      </c>
      <c r="CW108" s="5">
        <f t="array" ref="CW108:DH108">MMULT($N108:$S108,'support matrix 14x14,4,xy'!$N$15:$Y$20)/1000</f>
        <v>43.297210740899992</v>
      </c>
      <c r="CX108" s="5">
        <v>-2143.913165385</v>
      </c>
      <c r="CY108" s="5">
        <v>-142.61731776870002</v>
      </c>
      <c r="CZ108" s="5">
        <v>-30.671622807974991</v>
      </c>
      <c r="DA108" s="5">
        <v>1358.1980130749998</v>
      </c>
      <c r="DB108" s="5">
        <v>-132.65756595209999</v>
      </c>
      <c r="DC108" s="5">
        <v>-42.995266644899992</v>
      </c>
      <c r="DD108" s="5">
        <v>-2159.8202723175</v>
      </c>
      <c r="DE108" s="5">
        <v>-144.71928901199996</v>
      </c>
      <c r="DF108" s="5">
        <v>30.370229130899997</v>
      </c>
      <c r="DG108" s="5">
        <v>1372.9256508824999</v>
      </c>
      <c r="DH108" s="5">
        <v>-130.42475226720001</v>
      </c>
      <c r="DN108" s="5">
        <f t="array" ref="DN108:DY108">MMULT($N108:$S108,'support matrix 25x14,4,xy'!$N$15:$Y$20)/1000</f>
        <v>37.158545732924999</v>
      </c>
      <c r="DO108" s="5">
        <v>-1274.5815152399998</v>
      </c>
      <c r="DP108" s="5">
        <v>-144.40271949884999</v>
      </c>
      <c r="DQ108" s="5">
        <v>-15.288514692074999</v>
      </c>
      <c r="DR108" s="5">
        <v>487.95424013999991</v>
      </c>
      <c r="DS108" s="5">
        <v>-131.78853310080001</v>
      </c>
      <c r="DT108" s="5">
        <v>-36.736217154899997</v>
      </c>
      <c r="DU108" s="5">
        <v>-1271.4913061325001</v>
      </c>
      <c r="DV108" s="5">
        <v>-142.29650216669998</v>
      </c>
      <c r="DW108" s="5">
        <v>14.866736532974997</v>
      </c>
      <c r="DX108" s="5">
        <v>485.50880748749995</v>
      </c>
      <c r="DY108" s="5">
        <v>-131.93117023364999</v>
      </c>
    </row>
    <row r="109" spans="1:129" x14ac:dyDescent="0.35">
      <c r="A109" s="5" t="s">
        <v>27</v>
      </c>
      <c r="B109" s="43" t="s">
        <v>28</v>
      </c>
      <c r="C109" s="9">
        <f t="shared" si="61"/>
        <v>0</v>
      </c>
      <c r="D109" s="9">
        <f t="shared" si="61"/>
        <v>0</v>
      </c>
      <c r="E109" s="9">
        <f t="shared" si="61"/>
        <v>0</v>
      </c>
      <c r="F109" s="9">
        <f t="shared" si="61"/>
        <v>0</v>
      </c>
      <c r="G109" s="9">
        <f t="shared" si="61"/>
        <v>0</v>
      </c>
      <c r="H109" s="9">
        <f t="shared" si="61"/>
        <v>0</v>
      </c>
      <c r="I109" s="9">
        <f t="shared" si="62"/>
        <v>0</v>
      </c>
      <c r="J109" s="9">
        <f t="shared" si="63"/>
        <v>0</v>
      </c>
      <c r="K109" s="9">
        <f t="shared" si="64"/>
        <v>0</v>
      </c>
      <c r="L109" s="9">
        <f t="shared" si="65"/>
        <v>0</v>
      </c>
      <c r="M109" s="2"/>
      <c r="N109" s="2"/>
      <c r="O109" s="2"/>
      <c r="P109" s="2"/>
      <c r="Q109" s="2"/>
      <c r="R109" s="2"/>
      <c r="S109" s="2"/>
      <c r="T109" s="2"/>
    </row>
    <row r="110" spans="1:129" x14ac:dyDescent="0.35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44"/>
      <c r="R110" s="5" t="s">
        <v>73</v>
      </c>
      <c r="S110" s="5" t="s">
        <v>74</v>
      </c>
      <c r="T110" s="2"/>
      <c r="U110" s="9" t="s">
        <v>39</v>
      </c>
      <c r="V110" s="9" t="s">
        <v>40</v>
      </c>
      <c r="W110" s="9" t="s">
        <v>41</v>
      </c>
      <c r="X110" s="9" t="s">
        <v>42</v>
      </c>
      <c r="Y110" s="9" t="s">
        <v>43</v>
      </c>
      <c r="Z110" s="9" t="s">
        <v>44</v>
      </c>
      <c r="AA110" s="9" t="s">
        <v>45</v>
      </c>
      <c r="AB110" s="9" t="s">
        <v>46</v>
      </c>
      <c r="AC110" s="9" t="s">
        <v>47</v>
      </c>
      <c r="AD110" s="9" t="s">
        <v>48</v>
      </c>
      <c r="AE110" s="9" t="s">
        <v>49</v>
      </c>
      <c r="AF110" s="9" t="s">
        <v>50</v>
      </c>
      <c r="AG110" s="9" t="s">
        <v>51</v>
      </c>
      <c r="AH110" s="9" t="s">
        <v>52</v>
      </c>
      <c r="AI110" s="9" t="s">
        <v>53</v>
      </c>
      <c r="AJ110" s="9" t="s">
        <v>54</v>
      </c>
      <c r="AK110" s="9" t="s">
        <v>55</v>
      </c>
      <c r="AL110" s="9" t="s">
        <v>56</v>
      </c>
      <c r="AM110" s="9" t="s">
        <v>57</v>
      </c>
      <c r="AN110" s="9" t="s">
        <v>58</v>
      </c>
      <c r="AO110" s="9" t="s">
        <v>59</v>
      </c>
      <c r="AP110" s="9" t="s">
        <v>60</v>
      </c>
      <c r="AQ110" s="9" t="s">
        <v>61</v>
      </c>
      <c r="AR110" s="9" t="s">
        <v>62</v>
      </c>
      <c r="AT110" s="5"/>
      <c r="AU110" s="5" t="s">
        <v>73</v>
      </c>
      <c r="AV110" s="5" t="s">
        <v>74</v>
      </c>
      <c r="AW110" s="2"/>
      <c r="AX110" s="9" t="s">
        <v>39</v>
      </c>
      <c r="AY110" s="9" t="s">
        <v>40</v>
      </c>
      <c r="AZ110" s="9" t="s">
        <v>41</v>
      </c>
      <c r="BA110" s="9" t="s">
        <v>42</v>
      </c>
      <c r="BB110" s="9" t="s">
        <v>43</v>
      </c>
      <c r="BC110" s="9" t="s">
        <v>44</v>
      </c>
      <c r="BD110" s="9" t="s">
        <v>45</v>
      </c>
      <c r="BE110" s="9" t="s">
        <v>46</v>
      </c>
      <c r="BF110" s="9" t="s">
        <v>47</v>
      </c>
      <c r="BG110" s="9" t="s">
        <v>48</v>
      </c>
      <c r="BH110" s="9" t="s">
        <v>49</v>
      </c>
      <c r="BI110" s="9" t="s">
        <v>50</v>
      </c>
      <c r="BK110" s="5"/>
      <c r="BL110" s="5" t="s">
        <v>73</v>
      </c>
      <c r="BM110" s="5" t="s">
        <v>74</v>
      </c>
      <c r="BN110" s="2"/>
      <c r="BO110" s="9" t="s">
        <v>39</v>
      </c>
      <c r="BP110" s="9" t="s">
        <v>40</v>
      </c>
      <c r="BQ110" s="9" t="s">
        <v>41</v>
      </c>
      <c r="BR110" s="9" t="s">
        <v>42</v>
      </c>
      <c r="BS110" s="9" t="s">
        <v>43</v>
      </c>
      <c r="BT110" s="9" t="s">
        <v>44</v>
      </c>
      <c r="BU110" s="9" t="s">
        <v>45</v>
      </c>
      <c r="BV110" s="9" t="s">
        <v>46</v>
      </c>
      <c r="BW110" s="9" t="s">
        <v>47</v>
      </c>
      <c r="BX110" s="9" t="s">
        <v>48</v>
      </c>
      <c r="BY110" s="9" t="s">
        <v>49</v>
      </c>
      <c r="BZ110" s="9" t="s">
        <v>50</v>
      </c>
      <c r="CB110" s="5"/>
      <c r="CC110" s="5" t="s">
        <v>73</v>
      </c>
      <c r="CD110" s="5" t="s">
        <v>74</v>
      </c>
      <c r="CE110" s="2"/>
      <c r="CF110" s="9" t="s">
        <v>39</v>
      </c>
      <c r="CG110" s="9" t="s">
        <v>40</v>
      </c>
      <c r="CH110" s="9" t="s">
        <v>41</v>
      </c>
      <c r="CI110" s="9" t="s">
        <v>42</v>
      </c>
      <c r="CJ110" s="9" t="s">
        <v>43</v>
      </c>
      <c r="CK110" s="9" t="s">
        <v>44</v>
      </c>
      <c r="CL110" s="9" t="s">
        <v>45</v>
      </c>
      <c r="CM110" s="9" t="s">
        <v>46</v>
      </c>
      <c r="CN110" s="9" t="s">
        <v>47</v>
      </c>
      <c r="CO110" s="9" t="s">
        <v>48</v>
      </c>
      <c r="CP110" s="9" t="s">
        <v>49</v>
      </c>
      <c r="CQ110" s="9" t="s">
        <v>50</v>
      </c>
      <c r="CS110" s="5"/>
      <c r="CT110" s="5" t="s">
        <v>73</v>
      </c>
      <c r="CU110" s="5" t="s">
        <v>74</v>
      </c>
      <c r="CV110" s="2"/>
      <c r="CW110" s="9" t="s">
        <v>39</v>
      </c>
      <c r="CX110" s="9" t="s">
        <v>40</v>
      </c>
      <c r="CY110" s="9" t="s">
        <v>41</v>
      </c>
      <c r="CZ110" s="9" t="s">
        <v>42</v>
      </c>
      <c r="DA110" s="9" t="s">
        <v>43</v>
      </c>
      <c r="DB110" s="9" t="s">
        <v>44</v>
      </c>
      <c r="DC110" s="9" t="s">
        <v>45</v>
      </c>
      <c r="DD110" s="9" t="s">
        <v>46</v>
      </c>
      <c r="DE110" s="9" t="s">
        <v>47</v>
      </c>
      <c r="DF110" s="9" t="s">
        <v>48</v>
      </c>
      <c r="DG110" s="9" t="s">
        <v>49</v>
      </c>
      <c r="DH110" s="9" t="s">
        <v>50</v>
      </c>
      <c r="DJ110" s="5"/>
      <c r="DK110" s="5" t="s">
        <v>73</v>
      </c>
      <c r="DL110" s="5" t="s">
        <v>74</v>
      </c>
      <c r="DM110" s="2"/>
      <c r="DN110" s="9" t="s">
        <v>39</v>
      </c>
      <c r="DO110" s="9" t="s">
        <v>40</v>
      </c>
      <c r="DP110" s="9" t="s">
        <v>41</v>
      </c>
      <c r="DQ110" s="9" t="s">
        <v>42</v>
      </c>
      <c r="DR110" s="9" t="s">
        <v>43</v>
      </c>
      <c r="DS110" s="9" t="s">
        <v>44</v>
      </c>
      <c r="DT110" s="9" t="s">
        <v>45</v>
      </c>
      <c r="DU110" s="9" t="s">
        <v>46</v>
      </c>
      <c r="DV110" s="9" t="s">
        <v>47</v>
      </c>
      <c r="DW110" s="9" t="s">
        <v>48</v>
      </c>
      <c r="DX110" s="9" t="s">
        <v>49</v>
      </c>
      <c r="DY110" s="9" t="s">
        <v>50</v>
      </c>
    </row>
    <row r="111" spans="1:129" x14ac:dyDescent="0.35">
      <c r="C111" s="2"/>
      <c r="D111" s="2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Q111" s="9" t="s">
        <v>75</v>
      </c>
      <c r="R111" s="9">
        <f>MAX(V111,Y111,AB111,AE111,AH111,AK111,AN111,AQ111)</f>
        <v>5841.3772052697504</v>
      </c>
      <c r="S111" s="9">
        <f t="shared" ref="S111:S118" si="66">SQRT(MAX(ABS(W111),ABS(Z111),ABS(AC111),ABS(AF111),ABS(AI111),ABS(AL111),ABS(AO111),ABS(AR111))^2+MAX(ABS(U111),ABS(X111),ABS(AA111),ABS(AD111),ABS(AG111),ABS(AJ111),ABS(AM111),ABS(AP111))^2)</f>
        <v>2002.116370728832</v>
      </c>
      <c r="T111" s="9" t="s">
        <v>63</v>
      </c>
      <c r="U111" s="9">
        <f t="shared" ref="U111:AR111" si="67">MAX(U59,U68,U77,U86,U95,U104)</f>
        <v>1.0720801433999991</v>
      </c>
      <c r="V111" s="9">
        <f t="shared" si="67"/>
        <v>2347.8133897614798</v>
      </c>
      <c r="W111" s="9">
        <f t="shared" si="67"/>
        <v>1396.55798021448</v>
      </c>
      <c r="X111" s="9">
        <f t="shared" si="67"/>
        <v>1.9000577402800003</v>
      </c>
      <c r="Y111" s="9">
        <f t="shared" si="67"/>
        <v>1406.8335087834002</v>
      </c>
      <c r="Z111" s="9">
        <f t="shared" si="67"/>
        <v>1429.3627072045999</v>
      </c>
      <c r="AA111" s="9">
        <f t="shared" si="67"/>
        <v>364.14779396760002</v>
      </c>
      <c r="AB111" s="9">
        <f t="shared" si="67"/>
        <v>2219.351078269689</v>
      </c>
      <c r="AC111" s="9">
        <f t="shared" si="67"/>
        <v>1370.2895731557203</v>
      </c>
      <c r="AD111" s="9">
        <f t="shared" si="67"/>
        <v>854.94895143759993</v>
      </c>
      <c r="AE111" s="9">
        <f t="shared" si="67"/>
        <v>5632.1513356673895</v>
      </c>
      <c r="AF111" s="9">
        <f t="shared" si="67"/>
        <v>1421.242258140712</v>
      </c>
      <c r="AG111" s="9">
        <f t="shared" si="67"/>
        <v>115.82720482735502</v>
      </c>
      <c r="AH111" s="9">
        <f t="shared" si="67"/>
        <v>2339.2510027087706</v>
      </c>
      <c r="AI111" s="9">
        <f t="shared" si="67"/>
        <v>692.70269570618211</v>
      </c>
      <c r="AJ111" s="9">
        <f t="shared" si="67"/>
        <v>38.895835662528206</v>
      </c>
      <c r="AK111" s="9">
        <f t="shared" si="67"/>
        <v>1397.8415322018402</v>
      </c>
      <c r="AL111" s="9">
        <f t="shared" si="67"/>
        <v>644.98342410568057</v>
      </c>
      <c r="AM111" s="9">
        <f t="shared" si="67"/>
        <v>539.29665993900005</v>
      </c>
      <c r="AN111" s="9">
        <f t="shared" si="67"/>
        <v>5663.954844180802</v>
      </c>
      <c r="AO111" s="9">
        <f t="shared" si="67"/>
        <v>672.66637288641186</v>
      </c>
      <c r="AP111" s="9">
        <f t="shared" si="67"/>
        <v>1401.9244677204001</v>
      </c>
      <c r="AQ111" s="9">
        <f t="shared" si="67"/>
        <v>5841.3772052697504</v>
      </c>
      <c r="AR111" s="9">
        <f t="shared" si="67"/>
        <v>706.81427143456631</v>
      </c>
      <c r="AT111" s="9" t="s">
        <v>75</v>
      </c>
      <c r="AU111" s="9">
        <f>MAX(AY111,BB111,BE111,BH111)</f>
        <v>8967.7152216280028</v>
      </c>
      <c r="AV111" s="9">
        <f t="shared" ref="AV111:AV118" si="68">SQRT(MAX(ABS(AZ111),ABS(BC111),ABS(BF111),ABS(BI111))^2+MAX(ABS(AX111),ABS(BA111),ABS(BD111),ABS(BG111))^2)</f>
        <v>3110.5232640740519</v>
      </c>
      <c r="AW111" s="9" t="s">
        <v>63</v>
      </c>
      <c r="AX111" s="9">
        <f t="shared" ref="AX111:BI111" si="69">MAX(AX59,AX68,AX77,AX86,AX95,AX104)</f>
        <v>9.2936680689999989</v>
      </c>
      <c r="AY111" s="9">
        <f t="shared" si="69"/>
        <v>2723.2746691387902</v>
      </c>
      <c r="AZ111" s="9">
        <f t="shared" si="69"/>
        <v>2547.9651337398923</v>
      </c>
      <c r="BA111" s="9">
        <f t="shared" si="69"/>
        <v>1195.4479102267999</v>
      </c>
      <c r="BB111" s="9">
        <f t="shared" si="69"/>
        <v>5308.671391389089</v>
      </c>
      <c r="BC111" s="9">
        <f t="shared" si="69"/>
        <v>2407.659393363152</v>
      </c>
      <c r="BD111" s="9">
        <f t="shared" si="69"/>
        <v>121.76654033014601</v>
      </c>
      <c r="BE111" s="9">
        <f t="shared" si="69"/>
        <v>2713.33075197267</v>
      </c>
      <c r="BF111" s="9">
        <f t="shared" si="69"/>
        <v>1502.6580420791954</v>
      </c>
      <c r="BG111" s="9">
        <f t="shared" si="69"/>
        <v>1784.1604898639998</v>
      </c>
      <c r="BH111" s="9">
        <f t="shared" si="69"/>
        <v>8967.7152216280028</v>
      </c>
      <c r="BI111" s="9">
        <f t="shared" si="69"/>
        <v>1629.3247613988685</v>
      </c>
      <c r="BK111" s="9" t="s">
        <v>75</v>
      </c>
      <c r="BL111" s="9">
        <f>MAX(BP111,BS111,BV111,BY111)</f>
        <v>12774.272138907998</v>
      </c>
      <c r="BM111" s="9">
        <f t="shared" ref="BM111:BM118" si="70">SQRT(MAX(ABS(BQ111),ABS(BT111),ABS(BW111),ABS(BZ111))^2+MAX(ABS(BO111),ABS(BR111),ABS(BU111),ABS(BX111))^2)</f>
        <v>3824.9430364412192</v>
      </c>
      <c r="BN111" s="9" t="s">
        <v>63</v>
      </c>
      <c r="BO111" s="9">
        <f t="shared" ref="BO111:BZ111" si="71">MAX(BO59,BO68,BO77,BO86,BO95,BO104)</f>
        <v>1451.7212561679999</v>
      </c>
      <c r="BP111" s="9">
        <f t="shared" si="71"/>
        <v>9399.7341200949013</v>
      </c>
      <c r="BQ111" s="9">
        <f t="shared" si="71"/>
        <v>2962.6089114438282</v>
      </c>
      <c r="BR111" s="9">
        <f t="shared" si="71"/>
        <v>5.6990641595999971</v>
      </c>
      <c r="BS111" s="9">
        <f t="shared" si="71"/>
        <v>4381.0927306334506</v>
      </c>
      <c r="BT111" s="9">
        <f t="shared" si="71"/>
        <v>3101.9679321315484</v>
      </c>
      <c r="BU111" s="9">
        <f t="shared" si="71"/>
        <v>2237.8525822868</v>
      </c>
      <c r="BV111" s="9">
        <f t="shared" si="71"/>
        <v>12774.272138907998</v>
      </c>
      <c r="BW111" s="9">
        <f t="shared" si="71"/>
        <v>1267.3060460769834</v>
      </c>
      <c r="BX111" s="9">
        <f t="shared" si="71"/>
        <v>165.13403459423401</v>
      </c>
      <c r="BY111" s="9">
        <f t="shared" si="71"/>
        <v>4344.1545542189806</v>
      </c>
      <c r="BZ111" s="9">
        <f t="shared" si="71"/>
        <v>1169.5298362577757</v>
      </c>
      <c r="CB111" s="9" t="s">
        <v>75</v>
      </c>
      <c r="CC111" s="9">
        <f>MAX(CG111,CJ111,CM111,CP111)</f>
        <v>12681.212714640002</v>
      </c>
      <c r="CD111" s="9">
        <f>SQRT(MAX(ABS(CH111),ABS(CK111),ABS(CN111),ABS(CQ111))^2+MAX(ABS(CF111),ABS(CI111),ABS(CL111),ABS(CO111))^2)</f>
        <v>3817.9167535678507</v>
      </c>
      <c r="CE111" s="9" t="s">
        <v>63</v>
      </c>
      <c r="CF111" s="9">
        <f t="shared" ref="CF111:CQ111" si="72">MAX(CF59,CF68,CF77,CF86,CF95,CF104)</f>
        <v>1519.6123588036</v>
      </c>
      <c r="CG111" s="9">
        <f t="shared" si="72"/>
        <v>9492.6451372108622</v>
      </c>
      <c r="CH111" s="9">
        <f t="shared" si="72"/>
        <v>2933.1094839658203</v>
      </c>
      <c r="CI111" s="9">
        <f t="shared" si="72"/>
        <v>4.0071194855999996</v>
      </c>
      <c r="CJ111" s="9">
        <f t="shared" si="72"/>
        <v>4375.4476360663011</v>
      </c>
      <c r="CK111" s="9">
        <f t="shared" si="72"/>
        <v>3143.9541620851364</v>
      </c>
      <c r="CL111" s="9">
        <f t="shared" si="72"/>
        <v>2166.1118539636</v>
      </c>
      <c r="CM111" s="9">
        <f t="shared" si="72"/>
        <v>12681.212714640002</v>
      </c>
      <c r="CN111" s="9">
        <f t="shared" si="72"/>
        <v>1258.8703291035724</v>
      </c>
      <c r="CO111" s="9">
        <f t="shared" si="72"/>
        <v>142.33734016573004</v>
      </c>
      <c r="CP111" s="9">
        <f t="shared" si="72"/>
        <v>4374.2887946677411</v>
      </c>
      <c r="CQ111" s="9">
        <f t="shared" si="72"/>
        <v>1167.2383503104932</v>
      </c>
      <c r="CS111" s="9" t="s">
        <v>75</v>
      </c>
      <c r="CT111" s="9">
        <f>MAX(CX111,DA111,DD111,DG111)</f>
        <v>23005.719303494407</v>
      </c>
      <c r="CU111" s="9">
        <f t="shared" ref="CU111:CU118" si="73">SQRT(MAX(ABS(CY111),ABS(DB111),ABS(DE111),ABS(DH111))^2+MAX(ABS(CW111),ABS(CZ111),ABS(DC111),ABS(DF111))^2)</f>
        <v>5160.8210748396359</v>
      </c>
      <c r="CV111" s="9" t="s">
        <v>63</v>
      </c>
      <c r="CW111" s="9">
        <f t="shared" ref="CW111:DH111" si="74">MAX(CW59,CW68,CW77,CW86,CW95,CW104)</f>
        <v>2011.0029322652001</v>
      </c>
      <c r="CX111" s="9">
        <f t="shared" si="74"/>
        <v>19099.826745631999</v>
      </c>
      <c r="CY111" s="9">
        <f t="shared" si="74"/>
        <v>4095.9257349637646</v>
      </c>
      <c r="CZ111" s="9">
        <f t="shared" si="74"/>
        <v>0.65474095959999978</v>
      </c>
      <c r="DA111" s="9">
        <f t="shared" si="74"/>
        <v>8435.6665837294004</v>
      </c>
      <c r="DB111" s="9">
        <f t="shared" si="74"/>
        <v>4288.2963436726041</v>
      </c>
      <c r="DC111" s="9">
        <f t="shared" si="74"/>
        <v>2871.3391710756</v>
      </c>
      <c r="DD111" s="9">
        <f t="shared" si="74"/>
        <v>23005.719303494407</v>
      </c>
      <c r="DE111" s="9">
        <f t="shared" si="74"/>
        <v>529.93998210848008</v>
      </c>
      <c r="DF111" s="9">
        <f t="shared" si="74"/>
        <v>178.25633857538202</v>
      </c>
      <c r="DG111" s="9">
        <f t="shared" si="74"/>
        <v>8512.3096907550007</v>
      </c>
      <c r="DH111" s="9">
        <f t="shared" si="74"/>
        <v>455.28184978371252</v>
      </c>
      <c r="DJ111" s="9" t="s">
        <v>75</v>
      </c>
      <c r="DK111" s="9">
        <f>MAX(DO111,DR111,DU111,DX111)</f>
        <v>13071.820884340001</v>
      </c>
      <c r="DL111" s="9">
        <f t="shared" ref="DL111:DL118" si="75">SQRT(MAX(ABS(DP111),ABS(DS111),ABS(DV111),ABS(DY111))^2+MAX(ABS(DN111),ABS(DQ111),ABS(DT111),ABS(DW111))^2)</f>
        <v>3720.6537327321898</v>
      </c>
      <c r="DM111" s="9" t="s">
        <v>63</v>
      </c>
      <c r="DN111" s="9">
        <f t="shared" ref="DN111:DY111" si="76">MAX(DN59,DN68,DN77,DN86,DN95,DN104)</f>
        <v>1717.4505198956001</v>
      </c>
      <c r="DO111" s="9">
        <f t="shared" si="76"/>
        <v>8405.4515592257612</v>
      </c>
      <c r="DP111" s="9">
        <f t="shared" si="76"/>
        <v>2778.7341162427711</v>
      </c>
      <c r="DQ111" s="9">
        <f t="shared" si="76"/>
        <v>5.0687838781999988</v>
      </c>
      <c r="DR111" s="9">
        <f t="shared" si="76"/>
        <v>4164.9374801357608</v>
      </c>
      <c r="DS111" s="9">
        <f t="shared" si="76"/>
        <v>2927.594084996832</v>
      </c>
      <c r="DT111" s="9">
        <f t="shared" si="76"/>
        <v>2296.1831530576001</v>
      </c>
      <c r="DU111" s="9">
        <f t="shared" si="76"/>
        <v>13071.820884340001</v>
      </c>
      <c r="DV111" s="9">
        <f t="shared" si="76"/>
        <v>1361.4527422654483</v>
      </c>
      <c r="DW111" s="9">
        <f t="shared" si="76"/>
        <v>124.15583642594601</v>
      </c>
      <c r="DX111" s="9">
        <f t="shared" si="76"/>
        <v>4153.8076682873507</v>
      </c>
      <c r="DY111" s="9">
        <f t="shared" si="76"/>
        <v>1293.4232891027871</v>
      </c>
    </row>
    <row r="112" spans="1:129" x14ac:dyDescent="0.35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Q112" s="9" t="s">
        <v>76</v>
      </c>
      <c r="R112" s="9">
        <f>MIN(V112,Y112,AB112,AE112,AH112,AK112,AN112,AQ112)</f>
        <v>-6048.5182278688017</v>
      </c>
      <c r="S112" s="9">
        <f t="shared" si="66"/>
        <v>1235.1243943233526</v>
      </c>
      <c r="T112" s="9"/>
      <c r="U112" s="9">
        <f t="shared" ref="U112:AR112" si="77">MIN(U59,U68,U77,U86,U95,U104)</f>
        <v>-618.81821963480002</v>
      </c>
      <c r="V112" s="9">
        <f t="shared" si="77"/>
        <v>-5702.8894597934795</v>
      </c>
      <c r="W112" s="9">
        <f t="shared" si="77"/>
        <v>-335.16394661043455</v>
      </c>
      <c r="X112" s="9">
        <f t="shared" si="77"/>
        <v>-147.21655600135998</v>
      </c>
      <c r="Y112" s="9">
        <f t="shared" si="77"/>
        <v>-6048.5182278688017</v>
      </c>
      <c r="Z112" s="9">
        <f t="shared" si="77"/>
        <v>-325.98300639519954</v>
      </c>
      <c r="AA112" s="9">
        <f t="shared" si="77"/>
        <v>-51.560689838366997</v>
      </c>
      <c r="AB112" s="9">
        <f t="shared" si="77"/>
        <v>-1687.6171054786901</v>
      </c>
      <c r="AC112" s="9">
        <f t="shared" si="77"/>
        <v>-329.09370740339091</v>
      </c>
      <c r="AD112" s="9">
        <f t="shared" si="77"/>
        <v>-60.630029909922008</v>
      </c>
      <c r="AE112" s="9">
        <f t="shared" si="77"/>
        <v>-2387.7468906863901</v>
      </c>
      <c r="AF112" s="9">
        <f t="shared" si="77"/>
        <v>-341.41353156006312</v>
      </c>
      <c r="AG112" s="9">
        <f t="shared" si="77"/>
        <v>-1186.5525366860002</v>
      </c>
      <c r="AH112" s="9">
        <f t="shared" si="77"/>
        <v>-6019.5580725317695</v>
      </c>
      <c r="AI112" s="9">
        <f t="shared" si="77"/>
        <v>-337.10848010439213</v>
      </c>
      <c r="AJ112" s="9">
        <f t="shared" si="77"/>
        <v>-339.10701027655995</v>
      </c>
      <c r="AK112" s="9">
        <f t="shared" si="77"/>
        <v>-2562.9659086698402</v>
      </c>
      <c r="AL112" s="9">
        <f t="shared" si="77"/>
        <v>-328.26816786374059</v>
      </c>
      <c r="AM112" s="9">
        <f t="shared" si="77"/>
        <v>-55.930055205307504</v>
      </c>
      <c r="AN112" s="9">
        <f t="shared" si="77"/>
        <v>-1678.7873140629799</v>
      </c>
      <c r="AO112" s="9">
        <f t="shared" si="77"/>
        <v>-327.7569875375919</v>
      </c>
      <c r="AP112" s="9">
        <f t="shared" si="77"/>
        <v>-120.57753353889301</v>
      </c>
      <c r="AQ112" s="9">
        <f t="shared" si="77"/>
        <v>-2378.5966949447502</v>
      </c>
      <c r="AR112" s="9">
        <f t="shared" si="77"/>
        <v>-342.96551887419633</v>
      </c>
      <c r="AT112" s="9" t="s">
        <v>76</v>
      </c>
      <c r="AU112" s="9">
        <f>MIN(AY112,BB112,BE112,BH112)</f>
        <v>-8969.4105264600021</v>
      </c>
      <c r="AV112" s="9">
        <f t="shared" si="68"/>
        <v>1529.6557894412574</v>
      </c>
      <c r="AW112" s="9"/>
      <c r="AX112" s="9">
        <f t="shared" ref="AX112:BI112" si="78">MIN(AX59,AX68,AX77,AX86,AX95,AX104)</f>
        <v>-739.59830343800013</v>
      </c>
      <c r="AY112" s="9">
        <f t="shared" si="78"/>
        <v>-8969.4105264600021</v>
      </c>
      <c r="AZ112" s="9">
        <f t="shared" si="78"/>
        <v>-655.01215458332149</v>
      </c>
      <c r="BA112" s="9">
        <f t="shared" si="78"/>
        <v>-108.08305570887099</v>
      </c>
      <c r="BB112" s="9">
        <f t="shared" si="78"/>
        <v>-3043.8989397980899</v>
      </c>
      <c r="BC112" s="9">
        <f t="shared" si="78"/>
        <v>-675.34795625140248</v>
      </c>
      <c r="BD112" s="9">
        <f t="shared" si="78"/>
        <v>-1371.3778461767999</v>
      </c>
      <c r="BE112" s="9">
        <f t="shared" si="78"/>
        <v>-6089.9180557856689</v>
      </c>
      <c r="BF112" s="9">
        <f t="shared" si="78"/>
        <v>-659.77264145174945</v>
      </c>
      <c r="BG112" s="9">
        <f t="shared" si="78"/>
        <v>-137.91385743298</v>
      </c>
      <c r="BH112" s="9">
        <f t="shared" si="78"/>
        <v>-3033.6794015200703</v>
      </c>
      <c r="BI112" s="9">
        <f t="shared" si="78"/>
        <v>-677.62057022100339</v>
      </c>
      <c r="BK112" s="9" t="s">
        <v>76</v>
      </c>
      <c r="BL112" s="9">
        <f>MIN(BP112,BS112,BV112,BY112)</f>
        <v>-12922.495914916</v>
      </c>
      <c r="BM112" s="9">
        <f t="shared" si="70"/>
        <v>1939.674227402732</v>
      </c>
      <c r="BN112" s="9"/>
      <c r="BO112" s="9">
        <f t="shared" ref="BO112:BZ112" si="79">MIN(BO59,BO68,BO77,BO86,BO95,BO104)</f>
        <v>-113.65695841690001</v>
      </c>
      <c r="BP112" s="9">
        <f t="shared" si="79"/>
        <v>-4701.3894603849003</v>
      </c>
      <c r="BQ112" s="9">
        <f t="shared" si="79"/>
        <v>-672.03610381861949</v>
      </c>
      <c r="BR112" s="9">
        <f t="shared" si="79"/>
        <v>-1001.6044012071999</v>
      </c>
      <c r="BS112" s="9">
        <f t="shared" si="79"/>
        <v>-12922.495914916</v>
      </c>
      <c r="BT112" s="9">
        <f t="shared" si="79"/>
        <v>-660.54528333676035</v>
      </c>
      <c r="BU112" s="9">
        <f t="shared" si="79"/>
        <v>-176.77510469286102</v>
      </c>
      <c r="BV112" s="9">
        <f t="shared" si="79"/>
        <v>-4664.56396667423</v>
      </c>
      <c r="BW112" s="9">
        <f t="shared" si="79"/>
        <v>-672.6334269973396</v>
      </c>
      <c r="BX112" s="9">
        <f t="shared" si="79"/>
        <v>-1819.3131619751998</v>
      </c>
      <c r="BY112" s="9">
        <f t="shared" si="79"/>
        <v>-10064.52233380098</v>
      </c>
      <c r="BZ112" s="9">
        <f t="shared" si="79"/>
        <v>-662.56512174934778</v>
      </c>
      <c r="CB112" s="9" t="s">
        <v>76</v>
      </c>
      <c r="CC112" s="9">
        <f>MIN(CG112,CJ112,CM112,CP112)</f>
        <v>-13079.132932184002</v>
      </c>
      <c r="CD112" s="9">
        <f>SQRT(MAX(ABS(CH112),ABS(CK112),ABS(CN112),ABS(CQ112))^2+MAX(ABS(CF112),ABS(CI112),ABS(CL112),ABS(CO112))^2)</f>
        <v>1887.8559689140563</v>
      </c>
      <c r="CE112" s="9"/>
      <c r="CF112" s="9">
        <f t="shared" ref="CF112:CQ112" si="80">MIN(CF59,CF68,CF77,CF86,CF95,CF104)</f>
        <v>-116.77062658237701</v>
      </c>
      <c r="CG112" s="9">
        <f t="shared" si="80"/>
        <v>-4696.85269809686</v>
      </c>
      <c r="CH112" s="9">
        <f t="shared" si="80"/>
        <v>-686.77411100461416</v>
      </c>
      <c r="CI112" s="9">
        <f t="shared" si="80"/>
        <v>-1058.5961178992</v>
      </c>
      <c r="CJ112" s="9">
        <f t="shared" si="80"/>
        <v>-13079.132932184002</v>
      </c>
      <c r="CK112" s="9">
        <f t="shared" si="80"/>
        <v>-648.83355119622706</v>
      </c>
      <c r="CL112" s="9">
        <f t="shared" si="80"/>
        <v>-148.89153148683701</v>
      </c>
      <c r="CM112" s="9">
        <f t="shared" si="80"/>
        <v>-4694.1234308438816</v>
      </c>
      <c r="CN112" s="9">
        <f t="shared" si="80"/>
        <v>-680.01145276631144</v>
      </c>
      <c r="CO112" s="9">
        <f t="shared" si="80"/>
        <v>-1758.5054676680002</v>
      </c>
      <c r="CP112" s="9">
        <f t="shared" si="80"/>
        <v>-10033.766328613739</v>
      </c>
      <c r="CQ112" s="9">
        <f t="shared" si="80"/>
        <v>-652.13420723284753</v>
      </c>
      <c r="CS112" s="9" t="s">
        <v>76</v>
      </c>
      <c r="CT112" s="9">
        <f>MIN(CX112,DA112,DD112,DG112)</f>
        <v>-23279.430803139203</v>
      </c>
      <c r="CU112" s="9">
        <f t="shared" si="73"/>
        <v>2531.1193436202589</v>
      </c>
      <c r="CV112" s="9"/>
      <c r="CW112" s="9">
        <f t="shared" ref="CW112:DH112" si="81">MIN(CW59,CW68,CW77,CW86,CW95,CW104)</f>
        <v>-125.401885442319</v>
      </c>
      <c r="CX112" s="9">
        <f t="shared" si="81"/>
        <v>-8755.912676584001</v>
      </c>
      <c r="CY112" s="9">
        <f t="shared" si="81"/>
        <v>-662.36592732205747</v>
      </c>
      <c r="CZ112" s="9">
        <f t="shared" si="81"/>
        <v>-1573.4457872552</v>
      </c>
      <c r="DA112" s="9">
        <f t="shared" si="81"/>
        <v>-23279.430803139203</v>
      </c>
      <c r="DB112" s="9">
        <f t="shared" si="81"/>
        <v>-671.99604813745623</v>
      </c>
      <c r="DC112" s="9">
        <f t="shared" si="81"/>
        <v>-181.68634376265703</v>
      </c>
      <c r="DD112" s="9">
        <f t="shared" si="81"/>
        <v>-8833.0303685707986</v>
      </c>
      <c r="DE112" s="9">
        <f t="shared" si="81"/>
        <v>-672.03693971900532</v>
      </c>
      <c r="DF112" s="9">
        <f t="shared" si="81"/>
        <v>-2440.2728296855998</v>
      </c>
      <c r="DG112" s="9">
        <f t="shared" si="81"/>
        <v>-19796.120429475002</v>
      </c>
      <c r="DH112" s="9">
        <f t="shared" si="81"/>
        <v>-661.38108488297667</v>
      </c>
      <c r="DJ112" s="9" t="s">
        <v>76</v>
      </c>
      <c r="DK112" s="9">
        <f>MIN(DO112,DR112,DU112,DX112)</f>
        <v>-12859.405005088001</v>
      </c>
      <c r="DL112" s="9">
        <f t="shared" si="75"/>
        <v>2004.8825496354366</v>
      </c>
      <c r="DM112" s="9"/>
      <c r="DN112" s="9">
        <f t="shared" ref="DN112:DY112" si="82">MIN(DN59,DN68,DN77,DN86,DN95,DN104)</f>
        <v>-118.20086208270699</v>
      </c>
      <c r="DO112" s="9">
        <f t="shared" si="82"/>
        <v>-4485.5553410017601</v>
      </c>
      <c r="DP112" s="9">
        <f t="shared" si="82"/>
        <v>-671.20830444403066</v>
      </c>
      <c r="DQ112" s="9">
        <f t="shared" si="82"/>
        <v>-1255.8553591443999</v>
      </c>
      <c r="DR112" s="9">
        <f t="shared" si="82"/>
        <v>-12859.405005088001</v>
      </c>
      <c r="DS112" s="9">
        <f t="shared" si="82"/>
        <v>-667.36025295859713</v>
      </c>
      <c r="DT112" s="9">
        <f t="shared" si="82"/>
        <v>-130.37053781381201</v>
      </c>
      <c r="DU112" s="9">
        <f t="shared" si="82"/>
        <v>-4474.1627276280506</v>
      </c>
      <c r="DV112" s="9">
        <f t="shared" si="82"/>
        <v>-662.90197843277338</v>
      </c>
      <c r="DW112" s="9">
        <f t="shared" si="82"/>
        <v>-1889.1885691688001</v>
      </c>
      <c r="DX112" s="9">
        <f t="shared" si="82"/>
        <v>-9319.5089139523498</v>
      </c>
      <c r="DY112" s="9">
        <f t="shared" si="82"/>
        <v>-666.30946521002033</v>
      </c>
    </row>
    <row r="113" spans="2:129" x14ac:dyDescent="0.35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Q113" s="9" t="s">
        <v>75</v>
      </c>
      <c r="R113" s="9">
        <f>MAX(V113,Y113,AB113,AE113,AH113,AK113,AN113,AQ113)</f>
        <v>2347.8133897614798</v>
      </c>
      <c r="S113" s="9">
        <f t="shared" si="66"/>
        <v>362.4196212872389</v>
      </c>
      <c r="T113" s="9" t="s">
        <v>64</v>
      </c>
      <c r="U113" s="9">
        <f>MAX(U60,U69,U78,U87,U96,U105)</f>
        <v>116.625017008149</v>
      </c>
      <c r="V113" s="9">
        <f t="shared" ref="V113:AR113" si="83">MAX(V60,V69,V78,V87,V96,V105)</f>
        <v>2347.8133897614798</v>
      </c>
      <c r="W113" s="9">
        <f t="shared" si="83"/>
        <v>335.54588977497463</v>
      </c>
      <c r="X113" s="9">
        <f t="shared" si="83"/>
        <v>40.552037464155809</v>
      </c>
      <c r="Y113" s="9">
        <f t="shared" si="83"/>
        <v>1406.8335087834002</v>
      </c>
      <c r="Z113" s="9">
        <f t="shared" si="83"/>
        <v>329.44531963524958</v>
      </c>
      <c r="AA113" s="9">
        <f t="shared" si="83"/>
        <v>39.836377753633002</v>
      </c>
      <c r="AB113" s="9">
        <f t="shared" si="83"/>
        <v>1296.5295088096902</v>
      </c>
      <c r="AC113" s="9">
        <f t="shared" si="83"/>
        <v>326.03229209630092</v>
      </c>
      <c r="AD113" s="9">
        <f t="shared" si="83"/>
        <v>119.67809554007802</v>
      </c>
      <c r="AE113" s="9">
        <f t="shared" si="83"/>
        <v>2240.95738924739</v>
      </c>
      <c r="AF113" s="9">
        <f t="shared" si="83"/>
        <v>340.61757590094913</v>
      </c>
      <c r="AG113" s="9">
        <f t="shared" si="83"/>
        <v>115.82720482735502</v>
      </c>
      <c r="AH113" s="9">
        <f t="shared" si="83"/>
        <v>2339.2510027087706</v>
      </c>
      <c r="AI113" s="9">
        <f t="shared" si="83"/>
        <v>337.49795847318211</v>
      </c>
      <c r="AJ113" s="9">
        <f t="shared" si="83"/>
        <v>38.895835662528206</v>
      </c>
      <c r="AK113" s="9">
        <f t="shared" si="83"/>
        <v>1397.8415322018402</v>
      </c>
      <c r="AL113" s="9">
        <f t="shared" si="83"/>
        <v>331.89030857768063</v>
      </c>
      <c r="AM113" s="9">
        <f t="shared" si="83"/>
        <v>35.467611598557511</v>
      </c>
      <c r="AN113" s="9">
        <f t="shared" si="83"/>
        <v>1287.2206181649799</v>
      </c>
      <c r="AO113" s="9">
        <f t="shared" si="83"/>
        <v>324.63457264241185</v>
      </c>
      <c r="AP113" s="9">
        <f t="shared" si="83"/>
        <v>111.33330028959301</v>
      </c>
      <c r="AQ113" s="9">
        <f t="shared" si="83"/>
        <v>2232.2158804697501</v>
      </c>
      <c r="AR113" s="9">
        <f t="shared" si="83"/>
        <v>342.08936747856637</v>
      </c>
      <c r="AT113" s="9" t="s">
        <v>75</v>
      </c>
      <c r="AU113" s="9">
        <f>MAX(AY113,BB113,BE113,BH113)</f>
        <v>2723.2746691387902</v>
      </c>
      <c r="AV113" s="9">
        <f t="shared" si="68"/>
        <v>683.28577721168472</v>
      </c>
      <c r="AW113" s="9" t="s">
        <v>64</v>
      </c>
      <c r="AX113" s="9">
        <f>MAX(AX60,AX69,AX78,AX87,AX96,AX105)</f>
        <v>133.91877409446502</v>
      </c>
      <c r="AY113" s="9">
        <f t="shared" ref="AY113:BI113" si="84">MAX(AY60,AY69,AY78,AY87,AY96,AY105)</f>
        <v>2723.2746691387902</v>
      </c>
      <c r="AZ113" s="9">
        <f t="shared" si="84"/>
        <v>664.92678870637246</v>
      </c>
      <c r="BA113" s="9">
        <f t="shared" si="84"/>
        <v>136.12623007312899</v>
      </c>
      <c r="BB113" s="9">
        <f t="shared" si="84"/>
        <v>2539.7175831890904</v>
      </c>
      <c r="BC113" s="9">
        <f t="shared" si="84"/>
        <v>665.59133412235849</v>
      </c>
      <c r="BD113" s="9">
        <f t="shared" si="84"/>
        <v>121.76654033014601</v>
      </c>
      <c r="BE113" s="9">
        <f t="shared" si="84"/>
        <v>2713.33075197267</v>
      </c>
      <c r="BF113" s="9">
        <f t="shared" si="84"/>
        <v>669.58875649599554</v>
      </c>
      <c r="BG113" s="9">
        <f t="shared" si="84"/>
        <v>115.53785053498001</v>
      </c>
      <c r="BH113" s="9">
        <f t="shared" si="84"/>
        <v>2530.3901031130699</v>
      </c>
      <c r="BI113" s="9">
        <f t="shared" si="84"/>
        <v>667.64644239626887</v>
      </c>
      <c r="BK113" s="9" t="s">
        <v>75</v>
      </c>
      <c r="BL113" s="9">
        <f>MAX(BP113,BS113,BV113,BY113)</f>
        <v>4381.0927306334506</v>
      </c>
      <c r="BM113" s="9">
        <f t="shared" si="70"/>
        <v>693.76364009425492</v>
      </c>
      <c r="BN113" s="9" t="s">
        <v>64</v>
      </c>
      <c r="BO113" s="9">
        <f>MAX(BO60,BO69,BO78,BO87,BO96,BO105)</f>
        <v>175.59006018709999</v>
      </c>
      <c r="BP113" s="9">
        <f t="shared" ref="BP113:BZ113" si="85">MAX(BP60,BP69,BP78,BP87,BP96,BP105)</f>
        <v>4142.6207738949006</v>
      </c>
      <c r="BQ113" s="9">
        <f t="shared" si="85"/>
        <v>663.51749853347849</v>
      </c>
      <c r="BR113" s="9">
        <f t="shared" si="85"/>
        <v>172.497650425806</v>
      </c>
      <c r="BS113" s="9">
        <f t="shared" si="85"/>
        <v>4381.0927306334506</v>
      </c>
      <c r="BT113" s="9">
        <f t="shared" si="85"/>
        <v>669.06747126952939</v>
      </c>
      <c r="BU113" s="9">
        <f t="shared" si="85"/>
        <v>157.19080868676102</v>
      </c>
      <c r="BV113" s="9">
        <f t="shared" si="85"/>
        <v>4108.550709651231</v>
      </c>
      <c r="BW113" s="9">
        <f t="shared" si="85"/>
        <v>664.01995241218367</v>
      </c>
      <c r="BX113" s="9">
        <f t="shared" si="85"/>
        <v>165.13403459423401</v>
      </c>
      <c r="BY113" s="9">
        <f t="shared" si="85"/>
        <v>4344.1545542189806</v>
      </c>
      <c r="BZ113" s="9">
        <f t="shared" si="85"/>
        <v>671.17517764017578</v>
      </c>
      <c r="CB113" s="9" t="s">
        <v>75</v>
      </c>
      <c r="CC113" s="9">
        <f>MAX(CG113,CJ113,CM113,CP113)</f>
        <v>4375.4476360663011</v>
      </c>
      <c r="CD113" s="9">
        <f>SQRT(MAX(ABS(CH113),ABS(CK113),ABS(CN113),ABS(CQ113))^2+MAX(ABS(CF113),ABS(CI113),ABS(CL113),ABS(CO113))^2)</f>
        <v>703.34593384312257</v>
      </c>
      <c r="CE113" s="9" t="s">
        <v>64</v>
      </c>
      <c r="CF113" s="9">
        <f>MAX(CF60,CF69,CF78,CF87,CF96,CF105)</f>
        <v>148.17104966562303</v>
      </c>
      <c r="CG113" s="9">
        <f t="shared" ref="CG113:CQ113" si="86">MAX(CG60,CG69,CG78,CG87,CG96,CG105)</f>
        <v>4138.0879412108607</v>
      </c>
      <c r="CH113" s="9">
        <f t="shared" si="86"/>
        <v>650.99821223519916</v>
      </c>
      <c r="CI113" s="9">
        <f t="shared" si="86"/>
        <v>147.62753757291603</v>
      </c>
      <c r="CJ113" s="9">
        <f t="shared" si="86"/>
        <v>4375.4476360663011</v>
      </c>
      <c r="CK113" s="9">
        <f t="shared" si="86"/>
        <v>684.31019561513506</v>
      </c>
      <c r="CL113" s="9">
        <f t="shared" si="86"/>
        <v>133.251228563137</v>
      </c>
      <c r="CM113" s="9">
        <f t="shared" si="86"/>
        <v>4137.5630888558817</v>
      </c>
      <c r="CN113" s="9">
        <f t="shared" si="86"/>
        <v>644.88339514237248</v>
      </c>
      <c r="CO113" s="9">
        <f t="shared" si="86"/>
        <v>142.33734016573004</v>
      </c>
      <c r="CP113" s="9">
        <f t="shared" si="86"/>
        <v>4374.2887946677411</v>
      </c>
      <c r="CQ113" s="9">
        <f t="shared" si="86"/>
        <v>687.5615192072936</v>
      </c>
      <c r="CS113" s="9" t="s">
        <v>75</v>
      </c>
      <c r="CT113" s="9">
        <f>MAX(CX113,DA113,DD113,DG113)</f>
        <v>8512.3096907550007</v>
      </c>
      <c r="CU113" s="9">
        <f t="shared" si="73"/>
        <v>703.11802047690924</v>
      </c>
      <c r="CV113" s="9" t="s">
        <v>64</v>
      </c>
      <c r="CW113" s="9">
        <f>MAX(CW60,CW69,CW78,CW87,CW96,CW105)</f>
        <v>183.32928322168098</v>
      </c>
      <c r="CX113" s="9">
        <f t="shared" ref="CX113:DH113" si="87">MAX(CX60,CX69,CX78,CX87,CX96,CX105)</f>
        <v>8066.047338184002</v>
      </c>
      <c r="CY113" s="9">
        <f t="shared" si="87"/>
        <v>655.65428301472434</v>
      </c>
      <c r="CZ113" s="9">
        <f t="shared" si="87"/>
        <v>180.878721693806</v>
      </c>
      <c r="DA113" s="9">
        <f t="shared" si="87"/>
        <v>8435.6665837294004</v>
      </c>
      <c r="DB113" s="9">
        <f t="shared" si="87"/>
        <v>678.79696863848176</v>
      </c>
      <c r="DC113" s="9">
        <f t="shared" si="87"/>
        <v>168.95350885695703</v>
      </c>
      <c r="DD113" s="9">
        <f t="shared" si="87"/>
        <v>8140.3872954907993</v>
      </c>
      <c r="DE113" s="9">
        <f t="shared" si="87"/>
        <v>665.01743183848032</v>
      </c>
      <c r="DF113" s="9">
        <f t="shared" si="87"/>
        <v>178.25633857538202</v>
      </c>
      <c r="DG113" s="9">
        <f t="shared" si="87"/>
        <v>8512.3096907550007</v>
      </c>
      <c r="DH113" s="9">
        <f t="shared" si="87"/>
        <v>668.31131641251284</v>
      </c>
      <c r="DJ113" s="9" t="s">
        <v>75</v>
      </c>
      <c r="DK113" s="9">
        <f>MAX(DO113,DR113,DU113,DX113)</f>
        <v>4164.9374801357608</v>
      </c>
      <c r="DL113" s="9">
        <f t="shared" si="75"/>
        <v>687.08740205655249</v>
      </c>
      <c r="DM113" s="9" t="s">
        <v>64</v>
      </c>
      <c r="DN113" s="9">
        <f>MAX(DN60,DN69,DN78,DN87,DN96,DN105)</f>
        <v>132.133010275293</v>
      </c>
      <c r="DO113" s="9">
        <f t="shared" ref="DO113:DY113" si="88">MAX(DO60,DO69,DO78,DO87,DO96,DO105)</f>
        <v>3934.3202456257609</v>
      </c>
      <c r="DP113" s="9">
        <f t="shared" si="88"/>
        <v>664.46590109145563</v>
      </c>
      <c r="DQ113" s="9">
        <f t="shared" si="88"/>
        <v>133.76458702872702</v>
      </c>
      <c r="DR113" s="9">
        <f t="shared" si="88"/>
        <v>4164.9374801357608</v>
      </c>
      <c r="DS113" s="9">
        <f t="shared" si="88"/>
        <v>673.94074911809321</v>
      </c>
      <c r="DT113" s="9">
        <f t="shared" si="88"/>
        <v>114.38619848861201</v>
      </c>
      <c r="DU113" s="9">
        <f t="shared" si="88"/>
        <v>3924.090728823051</v>
      </c>
      <c r="DV113" s="9">
        <f t="shared" si="88"/>
        <v>656.72985581544833</v>
      </c>
      <c r="DW113" s="9">
        <f t="shared" si="88"/>
        <v>124.15583642594601</v>
      </c>
      <c r="DX113" s="9">
        <f t="shared" si="88"/>
        <v>4153.8076682873507</v>
      </c>
      <c r="DY113" s="9">
        <f t="shared" si="88"/>
        <v>672.64349234638735</v>
      </c>
    </row>
    <row r="114" spans="2:129" x14ac:dyDescent="0.35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Q114" s="9" t="s">
        <v>76</v>
      </c>
      <c r="R114" s="9">
        <f>MIN(V114,Y114,AB114,AE114,AH114,AK114,AN114,AQ114)</f>
        <v>-2387.7468906863901</v>
      </c>
      <c r="S114" s="9">
        <f t="shared" si="66"/>
        <v>363.54406711012297</v>
      </c>
      <c r="T114" s="9"/>
      <c r="U114" s="9">
        <f>MIN(U60,U69,U78,U87,U96,U105)</f>
        <v>-115.016896793049</v>
      </c>
      <c r="V114" s="9">
        <f t="shared" ref="V114:AR114" si="89">MIN(V60,V69,V78,V87,V96,V105)</f>
        <v>-2340.9718840134806</v>
      </c>
      <c r="W114" s="9">
        <f t="shared" si="89"/>
        <v>-335.16394661043455</v>
      </c>
      <c r="X114" s="9">
        <f t="shared" si="89"/>
        <v>-42.282158149735814</v>
      </c>
      <c r="Y114" s="9">
        <f t="shared" si="89"/>
        <v>-1695.9414424434001</v>
      </c>
      <c r="Z114" s="9">
        <f t="shared" si="89"/>
        <v>-325.98300639519954</v>
      </c>
      <c r="AA114" s="9">
        <f t="shared" si="89"/>
        <v>-51.560689838366997</v>
      </c>
      <c r="AB114" s="9">
        <f t="shared" si="89"/>
        <v>-1687.6171054786901</v>
      </c>
      <c r="AC114" s="9">
        <f t="shared" si="89"/>
        <v>-329.09370740339091</v>
      </c>
      <c r="AD114" s="9">
        <f t="shared" si="89"/>
        <v>-110.38710897227801</v>
      </c>
      <c r="AE114" s="9">
        <f t="shared" si="89"/>
        <v>-2387.7468906863901</v>
      </c>
      <c r="AF114" s="9">
        <f t="shared" si="89"/>
        <v>-341.41353156006312</v>
      </c>
      <c r="AG114" s="9">
        <f t="shared" si="89"/>
        <v>-117.42346049185502</v>
      </c>
      <c r="AH114" s="9">
        <f t="shared" si="89"/>
        <v>-2332.4064614317704</v>
      </c>
      <c r="AI114" s="9">
        <f t="shared" si="89"/>
        <v>-337.10848010439213</v>
      </c>
      <c r="AJ114" s="9">
        <f t="shared" si="89"/>
        <v>-45.1743253737082</v>
      </c>
      <c r="AK114" s="9">
        <f t="shared" si="89"/>
        <v>-1686.1345952178403</v>
      </c>
      <c r="AL114" s="9">
        <f t="shared" si="89"/>
        <v>-328.26816786374059</v>
      </c>
      <c r="AM114" s="9">
        <f t="shared" si="89"/>
        <v>-57.124381877442502</v>
      </c>
      <c r="AN114" s="9">
        <f t="shared" si="89"/>
        <v>-1678.7873140629799</v>
      </c>
      <c r="AO114" s="9">
        <f t="shared" si="89"/>
        <v>-327.7569875375919</v>
      </c>
      <c r="AP114" s="9">
        <f t="shared" si="89"/>
        <v>-120.57753353889301</v>
      </c>
      <c r="AQ114" s="9">
        <f t="shared" si="89"/>
        <v>-2378.5966949447502</v>
      </c>
      <c r="AR114" s="9">
        <f t="shared" si="89"/>
        <v>-342.96551887419633</v>
      </c>
      <c r="AT114" s="9" t="s">
        <v>76</v>
      </c>
      <c r="AU114" s="9">
        <f>MIN(AY114,BB114,BE114,BH114)</f>
        <v>-3043.8989397980899</v>
      </c>
      <c r="AV114" s="9">
        <f t="shared" si="68"/>
        <v>691.5127397660018</v>
      </c>
      <c r="AW114" s="9"/>
      <c r="AX114" s="9">
        <f>MIN(AX60,AX69,AX78,AX87,AX96,AX105)</f>
        <v>-119.978271990965</v>
      </c>
      <c r="AY114" s="9">
        <f t="shared" ref="AY114:BI114" si="90">MIN(AY60,AY69,AY78,AY87,AY96,AY105)</f>
        <v>-3039.2041144597897</v>
      </c>
      <c r="AZ114" s="9">
        <f t="shared" si="90"/>
        <v>-655.01215458332149</v>
      </c>
      <c r="BA114" s="9">
        <f t="shared" si="90"/>
        <v>-113.81218668022902</v>
      </c>
      <c r="BB114" s="9">
        <f t="shared" si="90"/>
        <v>-3043.8989397980899</v>
      </c>
      <c r="BC114" s="9">
        <f t="shared" si="90"/>
        <v>-675.34795625140248</v>
      </c>
      <c r="BD114" s="9">
        <f t="shared" si="90"/>
        <v>-135.64343939554601</v>
      </c>
      <c r="BE114" s="9">
        <f t="shared" si="90"/>
        <v>-3029.4472563056697</v>
      </c>
      <c r="BF114" s="9">
        <f t="shared" si="90"/>
        <v>-659.77264145174945</v>
      </c>
      <c r="BG114" s="9">
        <f t="shared" si="90"/>
        <v>-137.91385743298</v>
      </c>
      <c r="BH114" s="9">
        <f t="shared" si="90"/>
        <v>-3033.6794015200703</v>
      </c>
      <c r="BI114" s="9">
        <f t="shared" si="90"/>
        <v>-677.62057022100339</v>
      </c>
      <c r="BK114" s="9" t="s">
        <v>76</v>
      </c>
      <c r="BL114" s="9">
        <f>MIN(BP114,BS114,BV114,BY114)</f>
        <v>-4701.3894603849003</v>
      </c>
      <c r="BM114" s="9">
        <f t="shared" si="70"/>
        <v>695.47477650404937</v>
      </c>
      <c r="BN114" s="9"/>
      <c r="BO114" s="9">
        <f>MIN(BO60,BO69,BO78,BO87,BO96,BO105)</f>
        <v>-156.0071714771</v>
      </c>
      <c r="BP114" s="9">
        <f t="shared" ref="BP114:BZ114" si="91">MIN(BP60,BP69,BP78,BP87,BP96,BP105)</f>
        <v>-4701.3894603849003</v>
      </c>
      <c r="BQ114" s="9">
        <f t="shared" si="91"/>
        <v>-672.03610381861949</v>
      </c>
      <c r="BR114" s="9">
        <f t="shared" si="91"/>
        <v>-163.94905418640602</v>
      </c>
      <c r="BS114" s="9">
        <f t="shared" si="91"/>
        <v>-4642.2794232884507</v>
      </c>
      <c r="BT114" s="9">
        <f t="shared" si="91"/>
        <v>-660.54528333676035</v>
      </c>
      <c r="BU114" s="9">
        <f t="shared" si="91"/>
        <v>-176.77510469286102</v>
      </c>
      <c r="BV114" s="9">
        <f t="shared" si="91"/>
        <v>-4664.56396667423</v>
      </c>
      <c r="BW114" s="9">
        <f t="shared" si="91"/>
        <v>-672.6334269973396</v>
      </c>
      <c r="BX114" s="9">
        <f t="shared" si="91"/>
        <v>-173.681387490834</v>
      </c>
      <c r="BY114" s="9">
        <f t="shared" si="91"/>
        <v>-4607.7025227209806</v>
      </c>
      <c r="BZ114" s="9">
        <f t="shared" si="91"/>
        <v>-662.56512174934778</v>
      </c>
      <c r="CB114" s="9" t="s">
        <v>76</v>
      </c>
      <c r="CC114" s="9">
        <f>MIN(CG114,CJ114,CM114,CP114)</f>
        <v>-4696.85269809686</v>
      </c>
      <c r="CD114" s="9">
        <f>SQRT(MAX(ABS(CH114),ABS(CK114),ABS(CN114),ABS(CQ114))^2+MAX(ABS(CF114),ABS(CI114),ABS(CL114),ABS(CO114))^2)</f>
        <v>702.72851635227801</v>
      </c>
      <c r="CE114" s="9"/>
      <c r="CF114" s="9">
        <f>MIN(CF60,CF69,CF78,CF87,CF96,CF105)</f>
        <v>-132.33332014332302</v>
      </c>
      <c r="CG114" s="9">
        <f t="shared" ref="CG114:CQ114" si="92">MIN(CG60,CG69,CG78,CG87,CG96,CG105)</f>
        <v>-4696.85269809686</v>
      </c>
      <c r="CH114" s="9">
        <f t="shared" si="92"/>
        <v>-686.77411100461416</v>
      </c>
      <c r="CI114" s="9">
        <f t="shared" si="92"/>
        <v>-141.61685834451603</v>
      </c>
      <c r="CJ114" s="9">
        <f t="shared" si="92"/>
        <v>-4638.1084534362999</v>
      </c>
      <c r="CK114" s="9">
        <f t="shared" si="92"/>
        <v>-648.83355119622706</v>
      </c>
      <c r="CL114" s="9">
        <f t="shared" si="92"/>
        <v>-148.89153148683701</v>
      </c>
      <c r="CM114" s="9">
        <f t="shared" si="92"/>
        <v>-4694.1234308438816</v>
      </c>
      <c r="CN114" s="9">
        <f t="shared" si="92"/>
        <v>-680.01145276631144</v>
      </c>
      <c r="CO114" s="9">
        <f t="shared" si="92"/>
        <v>-148.54544599273001</v>
      </c>
      <c r="CP114" s="9">
        <f t="shared" si="92"/>
        <v>-4635.81948309374</v>
      </c>
      <c r="CQ114" s="9">
        <f t="shared" si="92"/>
        <v>-652.13420723284753</v>
      </c>
      <c r="CS114" s="9" t="s">
        <v>76</v>
      </c>
      <c r="CT114" s="9">
        <f>MIN(CX114,DA114,DD114,DG114)</f>
        <v>-8833.0303685707986</v>
      </c>
      <c r="CU114" s="9">
        <f t="shared" si="73"/>
        <v>696.16346920585283</v>
      </c>
      <c r="CV114" s="9"/>
      <c r="CW114" s="9">
        <f>MIN(CW60,CW69,CW78,CW87,CW96,CW105)</f>
        <v>-170.69303793358102</v>
      </c>
      <c r="CX114" s="9">
        <f t="shared" ref="CX114:DH114" si="93">MIN(CX60,CX69,CX78,CX87,CX96,CX105)</f>
        <v>-8755.912676584001</v>
      </c>
      <c r="CY114" s="9">
        <f t="shared" si="93"/>
        <v>-662.36592732205747</v>
      </c>
      <c r="CZ114" s="9">
        <f t="shared" si="93"/>
        <v>-179.896610254406</v>
      </c>
      <c r="DA114" s="9">
        <f t="shared" si="93"/>
        <v>-8564.9447227894034</v>
      </c>
      <c r="DB114" s="9">
        <f t="shared" si="93"/>
        <v>-671.99604813745623</v>
      </c>
      <c r="DC114" s="9">
        <f t="shared" si="93"/>
        <v>-181.68634376265703</v>
      </c>
      <c r="DD114" s="9">
        <f t="shared" si="93"/>
        <v>-8833.0303685707986</v>
      </c>
      <c r="DE114" s="9">
        <f t="shared" si="93"/>
        <v>-672.03693971900532</v>
      </c>
      <c r="DF114" s="9">
        <f t="shared" si="93"/>
        <v>-179.14186039718203</v>
      </c>
      <c r="DG114" s="9">
        <f t="shared" si="93"/>
        <v>-8640.0240152549995</v>
      </c>
      <c r="DH114" s="9">
        <f t="shared" si="93"/>
        <v>-661.38108488297667</v>
      </c>
      <c r="DJ114" s="9" t="s">
        <v>76</v>
      </c>
      <c r="DK114" s="9">
        <f>MIN(DO114,DR114,DU114,DX114)</f>
        <v>-4485.5553410017601</v>
      </c>
      <c r="DL114" s="9">
        <f t="shared" si="75"/>
        <v>684.41496386074095</v>
      </c>
      <c r="DM114" s="9"/>
      <c r="DN114" s="9">
        <f>MIN(DN60,DN69,DN78,DN87,DN96,DN105)</f>
        <v>-118.20086208270699</v>
      </c>
      <c r="DO114" s="9">
        <f t="shared" ref="DO114:DY114" si="94">MIN(DO60,DO69,DO78,DO87,DO96,DO105)</f>
        <v>-4485.5553410017601</v>
      </c>
      <c r="DP114" s="9">
        <f t="shared" si="94"/>
        <v>-671.20830444403066</v>
      </c>
      <c r="DQ114" s="9">
        <f t="shared" si="94"/>
        <v>-126.16141121142701</v>
      </c>
      <c r="DR114" s="9">
        <f t="shared" si="94"/>
        <v>-4433.7967913597595</v>
      </c>
      <c r="DS114" s="9">
        <f t="shared" si="94"/>
        <v>-667.36025295859713</v>
      </c>
      <c r="DT114" s="9">
        <f t="shared" si="94"/>
        <v>-133.80304481538801</v>
      </c>
      <c r="DU114" s="9">
        <f t="shared" si="94"/>
        <v>-4474.1627276280506</v>
      </c>
      <c r="DV114" s="9">
        <f t="shared" si="94"/>
        <v>-662.90197843277338</v>
      </c>
      <c r="DW114" s="9">
        <f t="shared" si="94"/>
        <v>-131.83937391134603</v>
      </c>
      <c r="DX114" s="9">
        <f t="shared" si="94"/>
        <v>-4423.1578675523506</v>
      </c>
      <c r="DY114" s="9">
        <f t="shared" si="94"/>
        <v>-666.30946521002033</v>
      </c>
    </row>
    <row r="115" spans="2:129" x14ac:dyDescent="0.35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Q115" s="9" t="s">
        <v>75</v>
      </c>
      <c r="R115" s="9">
        <f>MAX(V115,Y115,AB115,AE115,AH115,AK115,AN115,AQ115)</f>
        <v>5946.1780843360002</v>
      </c>
      <c r="S115" s="9">
        <f t="shared" si="66"/>
        <v>316.02435590552926</v>
      </c>
      <c r="T115" s="9" t="s">
        <v>65</v>
      </c>
      <c r="U115" s="9">
        <f>MAX(U61,U70,U79,U88,U97,U106)</f>
        <v>241.35860593999999</v>
      </c>
      <c r="V115" s="9">
        <f t="shared" ref="V115:AR115" si="95">MAX(V61,V70,V79,V88,V97,V106)</f>
        <v>803.95675478399983</v>
      </c>
      <c r="W115" s="9">
        <f t="shared" si="95"/>
        <v>-21.383473426175197</v>
      </c>
      <c r="X115" s="9">
        <f t="shared" si="95"/>
        <v>264.70233130720004</v>
      </c>
      <c r="Y115" s="9">
        <f t="shared" si="95"/>
        <v>766.09201115274004</v>
      </c>
      <c r="Z115" s="9">
        <f t="shared" si="95"/>
        <v>-20.196017796060001</v>
      </c>
      <c r="AA115" s="9">
        <f t="shared" si="95"/>
        <v>287.81220475600003</v>
      </c>
      <c r="AB115" s="9">
        <f t="shared" si="95"/>
        <v>567.32446395007992</v>
      </c>
      <c r="AC115" s="9">
        <f t="shared" si="95"/>
        <v>-11.962666584144001</v>
      </c>
      <c r="AD115" s="9">
        <f t="shared" si="95"/>
        <v>315.23083913519997</v>
      </c>
      <c r="AE115" s="9">
        <f t="shared" si="95"/>
        <v>-171.88085558232001</v>
      </c>
      <c r="AF115" s="9">
        <f t="shared" si="95"/>
        <v>-22.101563440901597</v>
      </c>
      <c r="AG115" s="9">
        <f t="shared" si="95"/>
        <v>311.86399973040005</v>
      </c>
      <c r="AH115" s="9">
        <f t="shared" si="95"/>
        <v>598.12256018399978</v>
      </c>
      <c r="AI115" s="9">
        <f t="shared" si="95"/>
        <v>-21.6613297387836</v>
      </c>
      <c r="AJ115" s="9">
        <f t="shared" si="95"/>
        <v>285.51904461200002</v>
      </c>
      <c r="AK115" s="9">
        <f t="shared" si="95"/>
        <v>5946.1780843360002</v>
      </c>
      <c r="AL115" s="9">
        <f t="shared" si="95"/>
        <v>-9.4533793461319995</v>
      </c>
      <c r="AM115" s="9">
        <f t="shared" si="95"/>
        <v>261.37851117360003</v>
      </c>
      <c r="AN115" s="9">
        <f t="shared" si="95"/>
        <v>5022.8544301600014</v>
      </c>
      <c r="AO115" s="9">
        <f t="shared" si="95"/>
        <v>-22.125520222919999</v>
      </c>
      <c r="AP115" s="9">
        <f t="shared" si="95"/>
        <v>238.53363951280005</v>
      </c>
      <c r="AQ115" s="9">
        <f t="shared" si="95"/>
        <v>-157.49691063742003</v>
      </c>
      <c r="AR115" s="9">
        <f t="shared" si="95"/>
        <v>-22.381054122232801</v>
      </c>
      <c r="AT115" s="9" t="s">
        <v>75</v>
      </c>
      <c r="AU115" s="9">
        <f>MAX(AY115,BB115,BE115,BH115)</f>
        <v>6235.0222599999997</v>
      </c>
      <c r="AV115" s="9">
        <f t="shared" si="68"/>
        <v>600.42767539983424</v>
      </c>
      <c r="AW115" s="9" t="s">
        <v>65</v>
      </c>
      <c r="AX115" s="9">
        <f>MAX(AX61,AX70,AX79,AX88,AX97,AX106)</f>
        <v>516.71505755520002</v>
      </c>
      <c r="AY115" s="9">
        <f>MAX(AY61,AY70,AY79,AY88,AY97,AY106)</f>
        <v>815.18910381700005</v>
      </c>
      <c r="AZ115" s="9">
        <f t="shared" ref="AZ115:BI115" si="96">MAX(AZ61,AZ70,AZ79,AZ88,AZ97,AZ106)</f>
        <v>23.441922995200059</v>
      </c>
      <c r="BA115" s="9">
        <f t="shared" si="96"/>
        <v>599.96989060480007</v>
      </c>
      <c r="BB115" s="9">
        <f t="shared" si="96"/>
        <v>446.28154735859977</v>
      </c>
      <c r="BC115" s="9">
        <f t="shared" si="96"/>
        <v>-15.500754829304002</v>
      </c>
      <c r="BD115" s="9">
        <f t="shared" si="96"/>
        <v>585.05123325360012</v>
      </c>
      <c r="BE115" s="9">
        <f t="shared" si="96"/>
        <v>6235.0222599999997</v>
      </c>
      <c r="BF115" s="9">
        <f t="shared" si="96"/>
        <v>-9.4907672966079986</v>
      </c>
      <c r="BG115" s="9">
        <f t="shared" si="96"/>
        <v>504.64247559439997</v>
      </c>
      <c r="BH115" s="9">
        <f t="shared" si="96"/>
        <v>4480.0984417600002</v>
      </c>
      <c r="BI115" s="9">
        <f t="shared" si="96"/>
        <v>16.019003979200033</v>
      </c>
      <c r="BK115" s="9" t="s">
        <v>75</v>
      </c>
      <c r="BL115" s="9">
        <f>MAX(BP115,BS115,BV115,BY115)</f>
        <v>6689.4158148799997</v>
      </c>
      <c r="BM115" s="9">
        <f t="shared" si="70"/>
        <v>606.28277140965724</v>
      </c>
      <c r="BN115" s="9" t="s">
        <v>65</v>
      </c>
      <c r="BO115" s="9">
        <f t="shared" ref="BO115:BZ115" si="97">MAX(BO61,BO70,BO79,BO88,BO97,BO106)</f>
        <v>605.97564918480009</v>
      </c>
      <c r="BP115" s="9">
        <f t="shared" si="97"/>
        <v>346.33146072479991</v>
      </c>
      <c r="BQ115" s="9">
        <f t="shared" si="97"/>
        <v>-19.295375177352003</v>
      </c>
      <c r="BR115" s="9">
        <f t="shared" si="97"/>
        <v>503.93242426720002</v>
      </c>
      <c r="BS115" s="9">
        <f t="shared" si="97"/>
        <v>915.53135765579998</v>
      </c>
      <c r="BT115" s="9">
        <f t="shared" si="97"/>
        <v>-8.2480140527999612</v>
      </c>
      <c r="BU115" s="9">
        <f t="shared" si="97"/>
        <v>498.31147641520005</v>
      </c>
      <c r="BV115" s="9">
        <f t="shared" si="97"/>
        <v>4028.0670361600005</v>
      </c>
      <c r="BW115" s="9">
        <f t="shared" si="97"/>
        <v>-16.543191951999965</v>
      </c>
      <c r="BX115" s="9">
        <f t="shared" si="97"/>
        <v>598.15831403200013</v>
      </c>
      <c r="BY115" s="9">
        <f t="shared" si="97"/>
        <v>6689.4158148799997</v>
      </c>
      <c r="BZ115" s="9">
        <f t="shared" si="97"/>
        <v>-14.3564942214</v>
      </c>
      <c r="CB115" s="9" t="s">
        <v>76</v>
      </c>
      <c r="CC115" s="9">
        <f>MIN(CG115,CJ115,CM115,CP115)</f>
        <v>-7076.3935967200005</v>
      </c>
      <c r="CD115" s="9">
        <f>MIN(CH115,CK115,CN115,CQ115)</f>
        <v>-483.792307752</v>
      </c>
      <c r="CE115" s="9" t="s">
        <v>65</v>
      </c>
      <c r="CF115" s="9">
        <f t="shared" ref="CF115:CQ115" si="98">MIN(CF61,CF70,CF79,CF88,CF97,CF106)</f>
        <v>12.552642811151999</v>
      </c>
      <c r="CG115" s="9">
        <f t="shared" si="98"/>
        <v>-7076.3935967200005</v>
      </c>
      <c r="CH115" s="9">
        <f t="shared" si="98"/>
        <v>-483.792307752</v>
      </c>
      <c r="CI115" s="9">
        <f t="shared" si="98"/>
        <v>-10.373424490800002</v>
      </c>
      <c r="CJ115" s="9">
        <f t="shared" si="98"/>
        <v>-4365.6824446400005</v>
      </c>
      <c r="CK115" s="9">
        <f t="shared" si="98"/>
        <v>-54.978001595999999</v>
      </c>
      <c r="CL115" s="9">
        <f t="shared" si="98"/>
        <v>-21.407550670800003</v>
      </c>
      <c r="CM115" s="9">
        <f t="shared" si="98"/>
        <v>-703.77831216000004</v>
      </c>
      <c r="CN115" s="9">
        <f t="shared" si="98"/>
        <v>-91.538034084000017</v>
      </c>
      <c r="CO115" s="9">
        <f t="shared" si="98"/>
        <v>6.0846290514720005</v>
      </c>
      <c r="CP115" s="9">
        <f t="shared" si="98"/>
        <v>166.57404563519998</v>
      </c>
      <c r="CQ115" s="9">
        <f t="shared" si="98"/>
        <v>-451.94729168000003</v>
      </c>
      <c r="CS115" s="9" t="s">
        <v>75</v>
      </c>
      <c r="CT115" s="9">
        <f>MAX(CX115,DA115,DD115,DG115)</f>
        <v>9515.4908991199991</v>
      </c>
      <c r="CU115" s="9">
        <f t="shared" si="73"/>
        <v>609.04173139226759</v>
      </c>
      <c r="CV115" s="9" t="s">
        <v>65</v>
      </c>
      <c r="CW115" s="9">
        <f>MAX(CW61,CW70,CW79,CW88,CW97,CW106)</f>
        <v>607.34765269439993</v>
      </c>
      <c r="CX115" s="9">
        <f>MAX(CX61,CX70,CX79,CX88,CX97,CX106)</f>
        <v>287.24236447719983</v>
      </c>
      <c r="CY115" s="9">
        <f t="shared" ref="CY115:DH115" si="99">MAX(CY61,CY70,CY79,CY88,CY97,CY106)</f>
        <v>-24.690266458536005</v>
      </c>
      <c r="CZ115" s="9">
        <f t="shared" si="99"/>
        <v>503.08904856240002</v>
      </c>
      <c r="DA115" s="9">
        <f t="shared" si="99"/>
        <v>1386.3598495859999</v>
      </c>
      <c r="DB115" s="9">
        <f t="shared" si="99"/>
        <v>-41.611052950487995</v>
      </c>
      <c r="DC115" s="9">
        <f t="shared" si="99"/>
        <v>495.49031724160005</v>
      </c>
      <c r="DD115" s="9">
        <f t="shared" si="99"/>
        <v>4223.5168879200019</v>
      </c>
      <c r="DE115" s="9">
        <f t="shared" si="99"/>
        <v>-45.394485831360001</v>
      </c>
      <c r="DF115" s="9">
        <f t="shared" si="99"/>
        <v>600.45174133440003</v>
      </c>
      <c r="DG115" s="9">
        <f t="shared" si="99"/>
        <v>9515.4908991199991</v>
      </c>
      <c r="DH115" s="9">
        <f t="shared" si="99"/>
        <v>-20.648859759616002</v>
      </c>
      <c r="DJ115" s="9" t="s">
        <v>75</v>
      </c>
      <c r="DK115" s="9">
        <f>MAX(DO115,DR115,DU115,DX115)</f>
        <v>8173.8182948000003</v>
      </c>
      <c r="DL115" s="9">
        <f t="shared" si="75"/>
        <v>595.79337938356377</v>
      </c>
      <c r="DM115" s="9" t="s">
        <v>65</v>
      </c>
      <c r="DN115" s="9">
        <f>MAX(DN61,DN70,DN79,DN88,DN97,DN106)</f>
        <v>595.37366765679985</v>
      </c>
      <c r="DO115" s="9">
        <f>MAX(DO61,DO70,DO79,DO88,DO97,DO106)</f>
        <v>562.12130257279989</v>
      </c>
      <c r="DP115" s="9">
        <f t="shared" ref="DP115:DY115" si="100">MAX(DP61,DP70,DP79,DP88,DP97,DP106)</f>
        <v>-19.098379686828004</v>
      </c>
      <c r="DQ115" s="9">
        <f t="shared" si="100"/>
        <v>519.06833117679992</v>
      </c>
      <c r="DR115" s="9">
        <f t="shared" si="100"/>
        <v>1111.5854014991999</v>
      </c>
      <c r="DS115" s="9">
        <f t="shared" si="100"/>
        <v>-9.1859920127999786</v>
      </c>
      <c r="DT115" s="9">
        <f t="shared" si="100"/>
        <v>507.38435372159989</v>
      </c>
      <c r="DU115" s="9">
        <f t="shared" si="100"/>
        <v>5568.4759968800008</v>
      </c>
      <c r="DV115" s="9">
        <f t="shared" si="100"/>
        <v>-22.359489667199959</v>
      </c>
      <c r="DW115" s="9">
        <f t="shared" si="100"/>
        <v>584.53034327759997</v>
      </c>
      <c r="DX115" s="9">
        <f t="shared" si="100"/>
        <v>8173.8182948000003</v>
      </c>
      <c r="DY115" s="9">
        <f t="shared" si="100"/>
        <v>-15.953770365772002</v>
      </c>
    </row>
    <row r="116" spans="2:129" x14ac:dyDescent="0.35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9" t="s">
        <v>76</v>
      </c>
      <c r="R116" s="9">
        <f>MIN(V116,Y116,AB116,AE116,AH116,AK116,AN116,AQ116)</f>
        <v>-6269.269930624002</v>
      </c>
      <c r="S116" s="9">
        <f t="shared" si="66"/>
        <v>185.91744855616875</v>
      </c>
      <c r="T116" s="9"/>
      <c r="U116" s="9">
        <f>MIN(U61,U70,U79,U88,U97,U106)</f>
        <v>-43.249131021949992</v>
      </c>
      <c r="V116" s="9">
        <f t="shared" ref="V116:AR116" si="101">MIN(V61,V70,V79,V88,V97,V106)</f>
        <v>115.52186511072001</v>
      </c>
      <c r="W116" s="9">
        <f t="shared" si="101"/>
        <v>-104.33266654943999</v>
      </c>
      <c r="X116" s="9">
        <f t="shared" si="101"/>
        <v>-38.701083662324002</v>
      </c>
      <c r="Y116" s="9">
        <f t="shared" si="101"/>
        <v>-5334.9882548720007</v>
      </c>
      <c r="Z116" s="9">
        <f t="shared" si="101"/>
        <v>-50.316158269940018</v>
      </c>
      <c r="AA116" s="9">
        <f t="shared" si="101"/>
        <v>-33.67271959787</v>
      </c>
      <c r="AB116" s="9">
        <f t="shared" si="101"/>
        <v>-6269.269930624002</v>
      </c>
      <c r="AC116" s="9">
        <f t="shared" si="101"/>
        <v>-177.84669439679999</v>
      </c>
      <c r="AD116" s="9">
        <f t="shared" si="101"/>
        <v>-28.565205267433996</v>
      </c>
      <c r="AE116" s="9">
        <f t="shared" si="101"/>
        <v>-639.15924950399983</v>
      </c>
      <c r="AF116" s="9">
        <f t="shared" si="101"/>
        <v>-106.83972097951997</v>
      </c>
      <c r="AG116" s="9">
        <f t="shared" si="101"/>
        <v>-31.996017817017997</v>
      </c>
      <c r="AH116" s="9">
        <f t="shared" si="101"/>
        <v>130.14731881422003</v>
      </c>
      <c r="AI116" s="9">
        <f t="shared" si="101"/>
        <v>-103.63228166991999</v>
      </c>
      <c r="AJ116" s="9">
        <f t="shared" si="101"/>
        <v>-36.101992208589998</v>
      </c>
      <c r="AK116" s="9">
        <f t="shared" si="101"/>
        <v>-770.71274649812005</v>
      </c>
      <c r="AL116" s="9">
        <f t="shared" si="101"/>
        <v>-179.89802963039998</v>
      </c>
      <c r="AM116" s="9">
        <f t="shared" si="101"/>
        <v>-41.248586341561996</v>
      </c>
      <c r="AN116" s="9">
        <f t="shared" si="101"/>
        <v>-969.73728012219999</v>
      </c>
      <c r="AO116" s="9">
        <f t="shared" si="101"/>
        <v>-53.089606269080001</v>
      </c>
      <c r="AP116" s="9">
        <f t="shared" si="101"/>
        <v>-46.925436734625997</v>
      </c>
      <c r="AQ116" s="9">
        <f t="shared" si="101"/>
        <v>-848.81721762399991</v>
      </c>
      <c r="AR116" s="9">
        <f t="shared" si="101"/>
        <v>-102.76932030815999</v>
      </c>
      <c r="AT116" s="9" t="s">
        <v>76</v>
      </c>
      <c r="AU116" s="9">
        <f>MIN(AY116,BB116,BE116,BH116)</f>
        <v>-6595.7710120800002</v>
      </c>
      <c r="AV116" s="9">
        <f t="shared" si="68"/>
        <v>447.55830156395331</v>
      </c>
      <c r="AW116" s="9"/>
      <c r="AX116" s="9">
        <f>MIN(AX61,AX70,AX79,AX88,AX97,AX106)</f>
        <v>-77.214733381583997</v>
      </c>
      <c r="AY116" s="9">
        <f>MIN(AY61,AY70,AY79,AY88,AY97,AY106)</f>
        <v>-4840.3504795999997</v>
      </c>
      <c r="AZ116" s="9">
        <f t="shared" ref="AZ116:BI116" si="102">MIN(AZ61,AZ70,AZ79,AZ88,AZ97,AZ106)</f>
        <v>-77.358434869615991</v>
      </c>
      <c r="BA116" s="9">
        <f t="shared" si="102"/>
        <v>-61.562737971615995</v>
      </c>
      <c r="BB116" s="9">
        <f t="shared" si="102"/>
        <v>-6595.7710120800002</v>
      </c>
      <c r="BC116" s="9">
        <f t="shared" si="102"/>
        <v>-438.60539874879993</v>
      </c>
      <c r="BD116" s="9">
        <f t="shared" si="102"/>
        <v>-72.607500584961997</v>
      </c>
      <c r="BE116" s="9">
        <f t="shared" si="102"/>
        <v>-694.00017150999986</v>
      </c>
      <c r="BF116" s="9">
        <f t="shared" si="102"/>
        <v>-424.6580258976</v>
      </c>
      <c r="BG116" s="9">
        <f t="shared" si="102"/>
        <v>-89.071530172197996</v>
      </c>
      <c r="BH116" s="9">
        <f t="shared" si="102"/>
        <v>-1060.7551867691998</v>
      </c>
      <c r="BI116" s="9">
        <f t="shared" si="102"/>
        <v>-88.242040164835984</v>
      </c>
      <c r="BK116" s="9" t="s">
        <v>76</v>
      </c>
      <c r="BL116" s="9">
        <f>MIN(BP116,BS116,BV116,BY116)</f>
        <v>-7146.319421440001</v>
      </c>
      <c r="BM116" s="9">
        <f t="shared" si="70"/>
        <v>415.15929316368153</v>
      </c>
      <c r="BN116" s="9"/>
      <c r="BO116" s="9">
        <f t="shared" ref="BO116:BZ116" si="103">MIN(BO61,BO70,BO79,BO88,BO97,BO106)</f>
        <v>-59.520660830165987</v>
      </c>
      <c r="BP116" s="9">
        <f t="shared" si="103"/>
        <v>-7146.319421440001</v>
      </c>
      <c r="BQ116" s="9">
        <f t="shared" si="103"/>
        <v>-405.06626981440002</v>
      </c>
      <c r="BR116" s="9">
        <f t="shared" si="103"/>
        <v>-81.399512733323988</v>
      </c>
      <c r="BS116" s="9">
        <f t="shared" si="103"/>
        <v>-4292.0818362400005</v>
      </c>
      <c r="BT116" s="9">
        <f t="shared" si="103"/>
        <v>-88.842307254276008</v>
      </c>
      <c r="BU116" s="9">
        <f t="shared" si="103"/>
        <v>-90.986569112233994</v>
      </c>
      <c r="BV116" s="9">
        <f t="shared" si="103"/>
        <v>-1170.9440203272</v>
      </c>
      <c r="BW116" s="9">
        <f t="shared" si="103"/>
        <v>-97.825705201840009</v>
      </c>
      <c r="BX116" s="9">
        <f t="shared" si="103"/>
        <v>-68.550302053240003</v>
      </c>
      <c r="BY116" s="9">
        <f t="shared" si="103"/>
        <v>-584.18624001959995</v>
      </c>
      <c r="BZ116" s="9">
        <f t="shared" si="103"/>
        <v>-393.97525208000002</v>
      </c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S116" s="9" t="s">
        <v>76</v>
      </c>
      <c r="CT116" s="9">
        <f>MIN(CX116,DA116,DD116,DG116)</f>
        <v>-9848.4893361600007</v>
      </c>
      <c r="CU116" s="9">
        <f t="shared" si="73"/>
        <v>364.88144848319342</v>
      </c>
      <c r="CV116" s="9"/>
      <c r="CW116" s="9">
        <f>MIN(CW61,CW70,CW79,CW88,CW97,CW106)</f>
        <v>-61.218365289447988</v>
      </c>
      <c r="CX116" s="9">
        <f>MIN(CX61,CX70,CX79,CX88,CX97,CX106)</f>
        <v>-9848.4893361600007</v>
      </c>
      <c r="CY116" s="9">
        <f t="shared" ref="CY116:DH116" si="104">MIN(CY61,CY70,CY79,CY88,CY97,CY106)</f>
        <v>-353.91111449920004</v>
      </c>
      <c r="CZ116" s="9">
        <f t="shared" si="104"/>
        <v>-85.303719229257979</v>
      </c>
      <c r="DA116" s="9">
        <f t="shared" si="104"/>
        <v>-4611.5192407999994</v>
      </c>
      <c r="DB116" s="9">
        <f t="shared" si="104"/>
        <v>-106.893664848312</v>
      </c>
      <c r="DC116" s="9">
        <f t="shared" si="104"/>
        <v>-88.799743699671993</v>
      </c>
      <c r="DD116" s="9">
        <f t="shared" si="104"/>
        <v>-1637.2359702314002</v>
      </c>
      <c r="DE116" s="9">
        <f t="shared" si="104"/>
        <v>-111.98914326464001</v>
      </c>
      <c r="DF116" s="9">
        <f t="shared" si="104"/>
        <v>-65.134994530247994</v>
      </c>
      <c r="DG116" s="9">
        <f t="shared" si="104"/>
        <v>-529.65095093539981</v>
      </c>
      <c r="DH116" s="9">
        <f t="shared" si="104"/>
        <v>-350.84567267520003</v>
      </c>
      <c r="DJ116" s="9" t="s">
        <v>76</v>
      </c>
      <c r="DK116" s="9">
        <f>MIN(DO116,DR116,DU116,DX116)</f>
        <v>-8562.8630518400005</v>
      </c>
      <c r="DL116" s="9">
        <f t="shared" si="75"/>
        <v>411.00851457534719</v>
      </c>
      <c r="DM116" s="9"/>
      <c r="DN116" s="9">
        <f>MIN(DN61,DN70,DN79,DN88,DN97,DN106)</f>
        <v>-63.426329134706002</v>
      </c>
      <c r="DO116" s="9">
        <f>MIN(DO61,DO70,DO79,DO88,DO97,DO106)</f>
        <v>-8562.8630518400005</v>
      </c>
      <c r="DP116" s="9">
        <f t="shared" ref="DP116:DY116" si="105">MIN(DP61,DP70,DP79,DP88,DP97,DP106)</f>
        <v>-401.79731368159997</v>
      </c>
      <c r="DQ116" s="9">
        <f t="shared" si="105"/>
        <v>-80.202035428705983</v>
      </c>
      <c r="DR116" s="9">
        <f t="shared" si="105"/>
        <v>-5900.4320297600007</v>
      </c>
      <c r="DS116" s="9">
        <f t="shared" si="105"/>
        <v>-90.539556366976001</v>
      </c>
      <c r="DT116" s="9">
        <f t="shared" si="105"/>
        <v>-86.526977132471998</v>
      </c>
      <c r="DU116" s="9">
        <f t="shared" si="105"/>
        <v>-1360.7547632845999</v>
      </c>
      <c r="DV116" s="9">
        <f t="shared" si="105"/>
        <v>-97.797017005624014</v>
      </c>
      <c r="DW116" s="9">
        <f t="shared" si="105"/>
        <v>-70.298476452742008</v>
      </c>
      <c r="DX116" s="9">
        <f t="shared" si="105"/>
        <v>-806.23664789099985</v>
      </c>
      <c r="DY116" s="9">
        <f t="shared" si="105"/>
        <v>-390.49000463839997</v>
      </c>
    </row>
    <row r="117" spans="2:129" x14ac:dyDescent="0.35">
      <c r="B117" s="1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Q117" s="9" t="s">
        <v>75</v>
      </c>
      <c r="R117" s="9">
        <f>MAX(V117,Y117,AB117,AE117,AH117,AK117,AN117,AQ117)</f>
        <v>9571.6827265000011</v>
      </c>
      <c r="S117" s="9">
        <f t="shared" si="66"/>
        <v>86.993375029970153</v>
      </c>
      <c r="T117" s="9" t="s">
        <v>66</v>
      </c>
      <c r="U117" s="9">
        <f>MAX(U63,U72,U81,U90,U99,U108)</f>
        <v>-18.633646393124998</v>
      </c>
      <c r="V117" s="9">
        <f t="shared" ref="V117:AR117" si="106">MAX(V63,V72,V81,V90,V99,V108)</f>
        <v>1108.2582552000001</v>
      </c>
      <c r="W117" s="9">
        <f t="shared" si="106"/>
        <v>-68.171307363589989</v>
      </c>
      <c r="X117" s="9">
        <f t="shared" si="106"/>
        <v>-4.0480952995499999</v>
      </c>
      <c r="Y117" s="9">
        <f t="shared" si="106"/>
        <v>9571.6827265000011</v>
      </c>
      <c r="Z117" s="9">
        <f t="shared" si="106"/>
        <v>-64.385646908249996</v>
      </c>
      <c r="AA117" s="9">
        <f t="shared" si="106"/>
        <v>20.041014524999998</v>
      </c>
      <c r="AB117" s="9">
        <f t="shared" si="106"/>
        <v>7752.5904480000008</v>
      </c>
      <c r="AC117" s="9">
        <f t="shared" si="106"/>
        <v>-38.13801754979999</v>
      </c>
      <c r="AD117" s="9">
        <f t="shared" si="106"/>
        <v>49.767390854999995</v>
      </c>
      <c r="AE117" s="9">
        <f t="shared" si="106"/>
        <v>-547.96248396899989</v>
      </c>
      <c r="AF117" s="9">
        <f t="shared" si="106"/>
        <v>-70.460606158869993</v>
      </c>
      <c r="AG117" s="9">
        <f t="shared" si="106"/>
        <v>32.079970334999999</v>
      </c>
      <c r="AH117" s="9">
        <f t="shared" si="106"/>
        <v>1432.7152106999999</v>
      </c>
      <c r="AI117" s="9">
        <f t="shared" si="106"/>
        <v>-69.057115229744994</v>
      </c>
      <c r="AJ117" s="9">
        <f t="shared" si="106"/>
        <v>7.3083029249999987</v>
      </c>
      <c r="AK117" s="9">
        <f t="shared" si="106"/>
        <v>-13.419213391500001</v>
      </c>
      <c r="AL117" s="9">
        <f t="shared" si="106"/>
        <v>-30.138352963149991</v>
      </c>
      <c r="AM117" s="9">
        <f t="shared" si="106"/>
        <v>-12.025945829774999</v>
      </c>
      <c r="AN117" s="9">
        <f t="shared" si="106"/>
        <v>-641.40317330249991</v>
      </c>
      <c r="AO117" s="9">
        <f t="shared" si="106"/>
        <v>-70.536971551500002</v>
      </c>
      <c r="AP117" s="9">
        <f t="shared" si="106"/>
        <v>-29.328915156074999</v>
      </c>
      <c r="AQ117" s="9">
        <f t="shared" si="106"/>
        <v>-502.10674253524991</v>
      </c>
      <c r="AR117" s="9">
        <f t="shared" si="106"/>
        <v>-71.351623013009998</v>
      </c>
      <c r="AT117" s="9" t="s">
        <v>75</v>
      </c>
      <c r="AU117" s="9">
        <f>MAX(AY117,BB117,BE117,BH117)</f>
        <v>10070.849529000001</v>
      </c>
      <c r="AV117" s="9">
        <f t="shared" si="68"/>
        <v>166.17367526030981</v>
      </c>
      <c r="AW117" s="9" t="s">
        <v>66</v>
      </c>
      <c r="AX117" s="9">
        <f t="shared" ref="AX117:BI117" si="107">MAX(AX63,AX72,AX81,AX90,AX99,AX108)</f>
        <v>-8.4852581477999962</v>
      </c>
      <c r="AY117" s="9">
        <f t="shared" si="107"/>
        <v>10070.849529000001</v>
      </c>
      <c r="AZ117" s="9">
        <f t="shared" si="107"/>
        <v>-126.4007181378</v>
      </c>
      <c r="BA117" s="9">
        <f t="shared" si="107"/>
        <v>74.459009519999995</v>
      </c>
      <c r="BB117" s="9">
        <f t="shared" si="107"/>
        <v>6700.9014930000003</v>
      </c>
      <c r="BC117" s="9">
        <f t="shared" si="107"/>
        <v>-43.415152760000026</v>
      </c>
      <c r="BD117" s="9">
        <f t="shared" si="107"/>
        <v>15.199741514999998</v>
      </c>
      <c r="BE117" s="9">
        <f t="shared" si="107"/>
        <v>327.83782499999995</v>
      </c>
      <c r="BF117" s="9">
        <f t="shared" si="107"/>
        <v>-15.959568319999962</v>
      </c>
      <c r="BG117" s="9">
        <f t="shared" si="107"/>
        <v>-44.091622512224994</v>
      </c>
      <c r="BH117" s="9">
        <f t="shared" si="107"/>
        <v>-978.22023976499997</v>
      </c>
      <c r="BI117" s="9">
        <f t="shared" si="107"/>
        <v>-148.55822512004997</v>
      </c>
      <c r="BK117" s="9" t="s">
        <v>75</v>
      </c>
      <c r="BL117" s="9">
        <f>MAX(BP117,BS117,BV117,BY117)</f>
        <v>10970.225675000002</v>
      </c>
      <c r="BM117" s="9">
        <f t="shared" si="70"/>
        <v>167.76527908653838</v>
      </c>
      <c r="BN117" s="9" t="s">
        <v>66</v>
      </c>
      <c r="BO117" s="9">
        <f t="shared" ref="BO117:BZ117" si="108">MAX(BO63,BO72,BO81,BO90,BO99,BO108)</f>
        <v>82.06498114499999</v>
      </c>
      <c r="BP117" s="9">
        <f t="shared" si="108"/>
        <v>5805.8171599999996</v>
      </c>
      <c r="BQ117" s="9">
        <f t="shared" si="108"/>
        <v>-61.515912375899966</v>
      </c>
      <c r="BR117" s="9">
        <f t="shared" si="108"/>
        <v>-20.993135062049998</v>
      </c>
      <c r="BS117" s="9">
        <f t="shared" si="108"/>
        <v>10970.225675000002</v>
      </c>
      <c r="BT117" s="9">
        <f t="shared" si="108"/>
        <v>-128.82806559705</v>
      </c>
      <c r="BU117" s="9">
        <f t="shared" si="108"/>
        <v>-48.376869737174992</v>
      </c>
      <c r="BV117" s="9">
        <f t="shared" si="108"/>
        <v>-1309.9655889899998</v>
      </c>
      <c r="BW117" s="9">
        <f t="shared" si="108"/>
        <v>-146.32336702199999</v>
      </c>
      <c r="BX117" s="9">
        <f t="shared" si="108"/>
        <v>36.227085299999992</v>
      </c>
      <c r="BY117" s="9">
        <f t="shared" si="108"/>
        <v>893.30108699999982</v>
      </c>
      <c r="BZ117" s="9">
        <f t="shared" si="108"/>
        <v>-45.770556682499986</v>
      </c>
      <c r="CB117" s="9" t="s">
        <v>75</v>
      </c>
      <c r="CC117" s="9">
        <f>MAX(CG117,CJ117,CM117,CP117)</f>
        <v>11081.158690000002</v>
      </c>
      <c r="CD117" s="9">
        <f>SQRT(MAX(ABS(CH117),ABS(CK117),ABS(CN117),ABS(CQ117))^2+MAX(ABS(CF117),ABS(CI117),ABS(CL117),ABS(CO117))^2)</f>
        <v>184.23935129019964</v>
      </c>
      <c r="CE117" s="9" t="s">
        <v>66</v>
      </c>
      <c r="CF117" s="9">
        <f t="shared" ref="CF117:CQ117" si="109">MAX(CF63,CF72,CF81,CF90,CF99,CF108)</f>
        <v>68.240683559999994</v>
      </c>
      <c r="CG117" s="9">
        <f t="shared" si="109"/>
        <v>5697.1643530000001</v>
      </c>
      <c r="CH117" s="9">
        <f t="shared" si="109"/>
        <v>-26.323826500000024</v>
      </c>
      <c r="CI117" s="9">
        <f t="shared" si="109"/>
        <v>-19.393696297275</v>
      </c>
      <c r="CJ117" s="9">
        <f t="shared" si="109"/>
        <v>11081.158690000002</v>
      </c>
      <c r="CK117" s="9">
        <f t="shared" si="109"/>
        <v>-102.78444374175</v>
      </c>
      <c r="CL117" s="9">
        <f t="shared" si="109"/>
        <v>-40.022611293524989</v>
      </c>
      <c r="CM117" s="9">
        <f t="shared" si="109"/>
        <v>-1315.7528508299999</v>
      </c>
      <c r="CN117" s="9">
        <f t="shared" si="109"/>
        <v>-171.13546584824996</v>
      </c>
      <c r="CO117" s="9">
        <f t="shared" si="109"/>
        <v>33.078233160000003</v>
      </c>
      <c r="CP117" s="9">
        <f t="shared" si="109"/>
        <v>905.55645600000003</v>
      </c>
      <c r="CQ117" s="9">
        <f t="shared" si="109"/>
        <v>79.627521200000075</v>
      </c>
      <c r="CS117" s="9" t="s">
        <v>75</v>
      </c>
      <c r="CT117" s="9">
        <f>MAX(CX117,DA117,DD117,DG117)</f>
        <v>15852.882417999999</v>
      </c>
      <c r="CU117" s="9">
        <f t="shared" si="73"/>
        <v>162.46489152918977</v>
      </c>
      <c r="CV117" s="9" t="s">
        <v>66</v>
      </c>
      <c r="CW117" s="9">
        <f t="shared" ref="CW117:DH117" si="110">MAX(CW63,CW72,CW81,CW90,CW99,CW108)</f>
        <v>73.832028059999985</v>
      </c>
      <c r="CX117" s="9">
        <f t="shared" si="110"/>
        <v>5813.9527460000008</v>
      </c>
      <c r="CY117" s="9">
        <f t="shared" si="110"/>
        <v>-78.714645728700006</v>
      </c>
      <c r="CZ117" s="9">
        <f t="shared" si="110"/>
        <v>-30.671622807974991</v>
      </c>
      <c r="DA117" s="9">
        <f t="shared" si="110"/>
        <v>15852.882417999999</v>
      </c>
      <c r="DB117" s="9">
        <f t="shared" si="110"/>
        <v>-132.65756595209999</v>
      </c>
      <c r="DC117" s="9">
        <f t="shared" si="110"/>
        <v>-42.995266644899992</v>
      </c>
      <c r="DD117" s="9">
        <f t="shared" si="110"/>
        <v>-2159.8202723175</v>
      </c>
      <c r="DE117" s="9">
        <f t="shared" si="110"/>
        <v>-144.71928901199996</v>
      </c>
      <c r="DF117" s="9">
        <f t="shared" si="110"/>
        <v>51.788454059999992</v>
      </c>
      <c r="DG117" s="9">
        <f t="shared" si="110"/>
        <v>2341.1643254999999</v>
      </c>
      <c r="DH117" s="9">
        <f t="shared" si="110"/>
        <v>-65.830505307199999</v>
      </c>
      <c r="DJ117" s="9" t="s">
        <v>75</v>
      </c>
      <c r="DK117" s="9">
        <f>MAX(DO117,DR117,DU117,DX117)</f>
        <v>13339.036600000001</v>
      </c>
      <c r="DL117" s="9">
        <f t="shared" si="75"/>
        <v>155.76684355760369</v>
      </c>
      <c r="DM117" s="9" t="s">
        <v>66</v>
      </c>
      <c r="DN117" s="9">
        <f t="shared" ref="DN117:DY117" si="111">MAX(DN63,DN72,DN81,DN90,DN99,DN108)</f>
        <v>63.364146194999996</v>
      </c>
      <c r="DO117" s="9">
        <f t="shared" si="111"/>
        <v>8331.1066880000017</v>
      </c>
      <c r="DP117" s="9">
        <f t="shared" si="111"/>
        <v>-60.887863958850005</v>
      </c>
      <c r="DQ117" s="9">
        <f t="shared" si="111"/>
        <v>-15.288514692074999</v>
      </c>
      <c r="DR117" s="9">
        <f t="shared" si="111"/>
        <v>13339.036600000001</v>
      </c>
      <c r="DS117" s="9">
        <f t="shared" si="111"/>
        <v>-131.78853310080001</v>
      </c>
      <c r="DT117" s="9">
        <f t="shared" si="111"/>
        <v>-36.736217154899997</v>
      </c>
      <c r="DU117" s="9">
        <f t="shared" si="111"/>
        <v>-1271.4913061325001</v>
      </c>
      <c r="DV117" s="9">
        <f t="shared" si="111"/>
        <v>-142.29650216669998</v>
      </c>
      <c r="DW117" s="9">
        <f t="shared" si="111"/>
        <v>25.351316864999994</v>
      </c>
      <c r="DX117" s="9">
        <f t="shared" si="111"/>
        <v>827.90783249999981</v>
      </c>
      <c r="DY117" s="9">
        <f t="shared" si="111"/>
        <v>-50.862689133649965</v>
      </c>
    </row>
    <row r="118" spans="2:129" x14ac:dyDescent="0.35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9" t="s">
        <v>76</v>
      </c>
      <c r="R118" s="9">
        <f>MIN(V118,Y118,AB118,AE118,AH118,AK118,AN118,AQ118)</f>
        <v>-10511.456455</v>
      </c>
      <c r="S118" s="9">
        <f t="shared" si="66"/>
        <v>615.91712515124857</v>
      </c>
      <c r="T118" s="9"/>
      <c r="U118" s="9">
        <f>MIN(U63,U72,U81,U90,U99,U108)</f>
        <v>-505.17054610999998</v>
      </c>
      <c r="V118" s="9">
        <f t="shared" ref="V118:AR118" si="112">MIN(V63,V72,V81,V90,V99,V108)</f>
        <v>368.28883037399993</v>
      </c>
      <c r="W118" s="9">
        <f t="shared" si="112"/>
        <v>-195.67999417999997</v>
      </c>
      <c r="X118" s="9">
        <f t="shared" si="112"/>
        <v>-461.93341746000004</v>
      </c>
      <c r="Y118" s="9">
        <f t="shared" si="112"/>
        <v>-21.511256549999931</v>
      </c>
      <c r="Z118" s="9">
        <f t="shared" si="112"/>
        <v>-312.68147334000003</v>
      </c>
      <c r="AA118" s="9">
        <f t="shared" si="112"/>
        <v>-415.82692779000007</v>
      </c>
      <c r="AB118" s="9">
        <f t="shared" si="112"/>
        <v>-1095.5495375999999</v>
      </c>
      <c r="AC118" s="9">
        <f t="shared" si="112"/>
        <v>-120.67542731999998</v>
      </c>
      <c r="AD118" s="9">
        <f t="shared" si="112"/>
        <v>-371.95849825000005</v>
      </c>
      <c r="AE118" s="9">
        <f t="shared" si="112"/>
        <v>-1655.5303045600001</v>
      </c>
      <c r="AF118" s="9">
        <f t="shared" si="112"/>
        <v>-200.52356399760001</v>
      </c>
      <c r="AG118" s="9">
        <f t="shared" si="112"/>
        <v>-389.10820552999996</v>
      </c>
      <c r="AH118" s="9">
        <f t="shared" si="112"/>
        <v>414.91443510524994</v>
      </c>
      <c r="AI118" s="9">
        <f t="shared" si="112"/>
        <v>-199.00785423960002</v>
      </c>
      <c r="AJ118" s="9">
        <f t="shared" si="112"/>
        <v>-427.11346827</v>
      </c>
      <c r="AK118" s="9">
        <f t="shared" si="112"/>
        <v>-8690.3954850000009</v>
      </c>
      <c r="AL118" s="9">
        <f t="shared" si="112"/>
        <v>-110.32862420999999</v>
      </c>
      <c r="AM118" s="9">
        <f t="shared" si="112"/>
        <v>-474.12577513000002</v>
      </c>
      <c r="AN118" s="9">
        <f t="shared" si="112"/>
        <v>-10511.456455</v>
      </c>
      <c r="AO118" s="9">
        <f t="shared" si="112"/>
        <v>-322.06199699999996</v>
      </c>
      <c r="AP118" s="9">
        <f t="shared" si="112"/>
        <v>-525.00473821000014</v>
      </c>
      <c r="AQ118" s="9">
        <f t="shared" si="112"/>
        <v>-1306.3215564599998</v>
      </c>
      <c r="AR118" s="9">
        <f t="shared" si="112"/>
        <v>-208.87109694000003</v>
      </c>
      <c r="AT118" s="9" t="s">
        <v>76</v>
      </c>
      <c r="AU118" s="9">
        <f>MAX(AY118,BB118,BE118,BH118)</f>
        <v>194.10130233749985</v>
      </c>
      <c r="AV118" s="9">
        <f t="shared" si="68"/>
        <v>1266.1166816736893</v>
      </c>
      <c r="AW118" s="5"/>
      <c r="AX118" s="9">
        <f t="shared" ref="AX118:BI118" si="113">MIN(AX63,AX72,AX81,AX90,AX99,AX108)</f>
        <v>-934.59361320000016</v>
      </c>
      <c r="AY118" s="9">
        <f t="shared" si="113"/>
        <v>194.10130233749985</v>
      </c>
      <c r="AZ118" s="9">
        <f t="shared" si="113"/>
        <v>-735.57359575999999</v>
      </c>
      <c r="BA118" s="9">
        <f t="shared" si="113"/>
        <v>-793.57261359999995</v>
      </c>
      <c r="BB118" s="9">
        <f t="shared" si="113"/>
        <v>-1672.4019794999999</v>
      </c>
      <c r="BC118" s="9">
        <f t="shared" si="113"/>
        <v>-252.26376461999999</v>
      </c>
      <c r="BD118" s="9">
        <f t="shared" si="113"/>
        <v>-846.14099405000002</v>
      </c>
      <c r="BE118" s="9">
        <f t="shared" si="113"/>
        <v>-7860.883654000002</v>
      </c>
      <c r="BF118" s="9">
        <f t="shared" si="113"/>
        <v>-217.45154423999998</v>
      </c>
      <c r="BG118" s="9">
        <f t="shared" si="113"/>
        <v>-995.89477814999998</v>
      </c>
      <c r="BH118" s="9">
        <f t="shared" si="113"/>
        <v>-11209.444382</v>
      </c>
      <c r="BI118" s="9">
        <f t="shared" si="113"/>
        <v>-781.82161805999999</v>
      </c>
      <c r="BK118" s="9" t="s">
        <v>76</v>
      </c>
      <c r="BL118" s="9">
        <f>MAX(BP118,BS118,BV118,BY118)</f>
        <v>532.48313117249995</v>
      </c>
      <c r="BM118" s="9">
        <f t="shared" si="70"/>
        <v>1249.7253773291784</v>
      </c>
      <c r="BN118" s="5"/>
      <c r="BO118" s="9">
        <f t="shared" ref="BO118:BZ118" si="114">MIN(BO63,BO72,BO81,BO90,BO99,BO108)</f>
        <v>-767.68025343000011</v>
      </c>
      <c r="BP118" s="9">
        <f t="shared" si="114"/>
        <v>-2249.0881559999998</v>
      </c>
      <c r="BQ118" s="9">
        <f t="shared" si="114"/>
        <v>-249.13475705999997</v>
      </c>
      <c r="BR118" s="9">
        <f t="shared" si="114"/>
        <v>-968.09962718000008</v>
      </c>
      <c r="BS118" s="9">
        <f t="shared" si="114"/>
        <v>532.48313117249995</v>
      </c>
      <c r="BT118" s="9">
        <f t="shared" si="114"/>
        <v>-692.81718390000003</v>
      </c>
      <c r="BU118" s="9">
        <f t="shared" si="114"/>
        <v>-1020.5067555300001</v>
      </c>
      <c r="BV118" s="9">
        <f t="shared" si="114"/>
        <v>-12233.291012</v>
      </c>
      <c r="BW118" s="9">
        <f t="shared" si="114"/>
        <v>-721.37332960000003</v>
      </c>
      <c r="BX118" s="9">
        <f t="shared" si="114"/>
        <v>-813.91789132000019</v>
      </c>
      <c r="BY118" s="9">
        <f t="shared" si="114"/>
        <v>-6841.1711620000005</v>
      </c>
      <c r="BZ118" s="9">
        <f t="shared" si="114"/>
        <v>-220.26142949999996</v>
      </c>
      <c r="CS118" s="9" t="s">
        <v>76</v>
      </c>
      <c r="CT118" s="9">
        <f>MAX(CX118,DA118,DD118,DG118)</f>
        <v>1358.1980130749998</v>
      </c>
      <c r="CU118" s="9">
        <f t="shared" si="73"/>
        <v>1197.4344087570423</v>
      </c>
      <c r="CV118" s="5"/>
      <c r="CW118" s="9">
        <f t="shared" ref="CW118:DH118" si="115">MIN(CW63,CW72,CW81,CW90,CW99,CW108)</f>
        <v>-773.88850820000005</v>
      </c>
      <c r="CX118" s="9">
        <f t="shared" si="115"/>
        <v>-3655.881159</v>
      </c>
      <c r="CY118" s="9">
        <f t="shared" si="115"/>
        <v>-243.19640057999999</v>
      </c>
      <c r="CZ118" s="9">
        <f t="shared" si="115"/>
        <v>-996.32404625000004</v>
      </c>
      <c r="DA118" s="9">
        <f t="shared" si="115"/>
        <v>1358.1980130749998</v>
      </c>
      <c r="DB118" s="9">
        <f t="shared" si="115"/>
        <v>-628.46225228000003</v>
      </c>
      <c r="DC118" s="9">
        <f t="shared" si="115"/>
        <v>-1008.9112558</v>
      </c>
      <c r="DD118" s="9">
        <f t="shared" si="115"/>
        <v>-17039.784673000002</v>
      </c>
      <c r="DE118" s="9">
        <f t="shared" si="115"/>
        <v>-644.93971904</v>
      </c>
      <c r="DF118" s="9">
        <f t="shared" si="115"/>
        <v>-791.07891060000009</v>
      </c>
      <c r="DG118" s="9">
        <f t="shared" si="115"/>
        <v>-6925.6275050000004</v>
      </c>
      <c r="DH118" s="9">
        <f t="shared" si="115"/>
        <v>-222.40518048000001</v>
      </c>
      <c r="DJ118" s="9" t="s">
        <v>76</v>
      </c>
      <c r="DK118" s="9">
        <f>MAX(DO118,DR118,DU118,DX118)</f>
        <v>487.95424013999991</v>
      </c>
      <c r="DL118" s="9">
        <f t="shared" si="75"/>
        <v>1205.9665278792452</v>
      </c>
      <c r="DM118" s="5"/>
      <c r="DN118" s="9">
        <f t="shared" ref="DN118:DY118" si="116">MIN(DN63,DN72,DN81,DN90,DN99,DN108)</f>
        <v>-801.39692564999984</v>
      </c>
      <c r="DO118" s="9">
        <f t="shared" si="116"/>
        <v>-2173.4642159999999</v>
      </c>
      <c r="DP118" s="9">
        <f t="shared" si="116"/>
        <v>-246.24093458999999</v>
      </c>
      <c r="DQ118" s="9">
        <f t="shared" si="116"/>
        <v>-955.74959469000009</v>
      </c>
      <c r="DR118" s="9">
        <f t="shared" si="116"/>
        <v>487.95424013999991</v>
      </c>
      <c r="DS118" s="9">
        <f t="shared" si="116"/>
        <v>-701.67492992000007</v>
      </c>
      <c r="DT118" s="9">
        <f t="shared" si="116"/>
        <v>-980.81984028000011</v>
      </c>
      <c r="DU118" s="9">
        <f t="shared" si="116"/>
        <v>-14521.457099000001</v>
      </c>
      <c r="DV118" s="9">
        <f t="shared" si="116"/>
        <v>-697.50557684</v>
      </c>
      <c r="DW118" s="9">
        <f t="shared" si="116"/>
        <v>-832.20065783000018</v>
      </c>
      <c r="DX118" s="9">
        <f t="shared" si="116"/>
        <v>-9447.2632030000004</v>
      </c>
      <c r="DY118" s="9">
        <f t="shared" si="116"/>
        <v>-224.97398090999999</v>
      </c>
    </row>
    <row r="119" spans="2:129" x14ac:dyDescent="0.35">
      <c r="C119" s="2"/>
      <c r="D119" s="2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2:129" x14ac:dyDescent="0.35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2:129" x14ac:dyDescent="0.35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2:129" x14ac:dyDescent="0.35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2:129" x14ac:dyDescent="0.35">
      <c r="B123" s="1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AQ123" s="8"/>
    </row>
  </sheetData>
  <mergeCells count="13">
    <mergeCell ref="B52:J52"/>
    <mergeCell ref="B53:J53"/>
    <mergeCell ref="K75:L75"/>
    <mergeCell ref="K84:L84"/>
    <mergeCell ref="K93:L93"/>
    <mergeCell ref="K102:L102"/>
    <mergeCell ref="K7:L7"/>
    <mergeCell ref="K16:L16"/>
    <mergeCell ref="K34:L34"/>
    <mergeCell ref="K43:L43"/>
    <mergeCell ref="K57:L57"/>
    <mergeCell ref="K66:L66"/>
    <mergeCell ref="K25:L2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zoomScale="70" zoomScaleNormal="70" workbookViewId="0">
      <selection activeCell="X41" sqref="X41:Y47"/>
    </sheetView>
  </sheetViews>
  <sheetFormatPr defaultRowHeight="14.5" x14ac:dyDescent="0.35"/>
  <sheetData>
    <row r="1" spans="1:37" x14ac:dyDescent="0.35">
      <c r="A1" t="s">
        <v>0</v>
      </c>
      <c r="B1" t="s">
        <v>77</v>
      </c>
    </row>
    <row r="2" spans="1:37" x14ac:dyDescent="0.35">
      <c r="A2" t="s">
        <v>2</v>
      </c>
      <c r="B2" t="s">
        <v>78</v>
      </c>
    </row>
    <row r="4" spans="1:37" x14ac:dyDescent="0.35">
      <c r="B4" t="s">
        <v>79</v>
      </c>
    </row>
    <row r="5" spans="1:37" x14ac:dyDescent="0.35">
      <c r="B5" t="s">
        <v>80</v>
      </c>
    </row>
    <row r="6" spans="1:37" x14ac:dyDescent="0.35">
      <c r="B6" t="s">
        <v>81</v>
      </c>
    </row>
    <row r="7" spans="1:37" x14ac:dyDescent="0.35">
      <c r="B7" t="s">
        <v>82</v>
      </c>
    </row>
    <row r="8" spans="1:37" x14ac:dyDescent="0.35">
      <c r="D8" s="1"/>
    </row>
    <row r="10" spans="1:37" x14ac:dyDescent="0.35">
      <c r="C10" t="s">
        <v>83</v>
      </c>
    </row>
    <row r="12" spans="1:37" x14ac:dyDescent="0.35">
      <c r="C12" t="s">
        <v>84</v>
      </c>
      <c r="J12" s="102" t="s">
        <v>85</v>
      </c>
      <c r="K12" s="102"/>
    </row>
    <row r="13" spans="1:37" x14ac:dyDescent="0.35">
      <c r="J13" t="s">
        <v>10</v>
      </c>
      <c r="K13" t="s">
        <v>10</v>
      </c>
      <c r="M13" t="s">
        <v>86</v>
      </c>
    </row>
    <row r="14" spans="1:37" x14ac:dyDescent="0.35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 t="s">
        <v>51</v>
      </c>
      <c r="AA14" s="5" t="s">
        <v>52</v>
      </c>
      <c r="AB14" s="5" t="s">
        <v>53</v>
      </c>
      <c r="AC14" s="5" t="s">
        <v>54</v>
      </c>
      <c r="AD14" s="5" t="s">
        <v>55</v>
      </c>
      <c r="AE14" s="5" t="s">
        <v>56</v>
      </c>
      <c r="AF14" s="5" t="s">
        <v>57</v>
      </c>
      <c r="AG14" s="5" t="s">
        <v>58</v>
      </c>
      <c r="AH14" s="5" t="s">
        <v>59</v>
      </c>
      <c r="AI14" s="5" t="s">
        <v>60</v>
      </c>
      <c r="AJ14" s="5" t="s">
        <v>61</v>
      </c>
      <c r="AK14" s="5" t="s">
        <v>62</v>
      </c>
    </row>
    <row r="15" spans="1:37" x14ac:dyDescent="0.35">
      <c r="A15" s="5">
        <v>1</v>
      </c>
      <c r="B15" s="5" t="s">
        <v>39</v>
      </c>
      <c r="C15" s="52">
        <v>-124.49</v>
      </c>
      <c r="D15" s="52">
        <v>3.3233999999999999</v>
      </c>
      <c r="E15" s="52">
        <v>-43.348999999999997</v>
      </c>
      <c r="F15" s="52">
        <v>-24.417000000000002</v>
      </c>
      <c r="G15" s="52">
        <v>-401.51</v>
      </c>
      <c r="H15" s="52">
        <v>1.1879999999999999</v>
      </c>
      <c r="J15">
        <f>7*0.0254</f>
        <v>0.17779999999999999</v>
      </c>
      <c r="K15">
        <f>-16.5*0.0254</f>
        <v>-0.41909999999999997</v>
      </c>
      <c r="M15" s="5" t="s">
        <v>21</v>
      </c>
      <c r="N15" s="5">
        <v>-124.49</v>
      </c>
      <c r="O15" s="5">
        <v>-50.174999999999997</v>
      </c>
      <c r="P15" s="5">
        <v>0.47194999999999998</v>
      </c>
      <c r="Q15" s="5">
        <v>-124.58</v>
      </c>
      <c r="R15" s="5">
        <v>2562.9</v>
      </c>
      <c r="S15" s="5">
        <v>-34.680999999999997</v>
      </c>
      <c r="T15" s="5">
        <v>-124.34</v>
      </c>
      <c r="U15" s="5">
        <v>2558.9</v>
      </c>
      <c r="V15" s="5">
        <v>34.064999999999998</v>
      </c>
      <c r="W15" s="5">
        <v>-125.54</v>
      </c>
      <c r="X15" s="5">
        <v>-50.429000000000002</v>
      </c>
      <c r="Y15" s="5">
        <v>0.55410999999999999</v>
      </c>
      <c r="Z15" s="5">
        <v>-126.13</v>
      </c>
      <c r="AA15" s="5">
        <v>41.984999999999999</v>
      </c>
      <c r="AB15" s="5">
        <v>-0.12469</v>
      </c>
      <c r="AC15" s="5">
        <v>-124.63</v>
      </c>
      <c r="AD15" s="5">
        <v>-2551.1</v>
      </c>
      <c r="AE15" s="5">
        <v>36.082000000000001</v>
      </c>
      <c r="AF15" s="5">
        <v>-124.73</v>
      </c>
      <c r="AG15" s="5">
        <v>-2557.9</v>
      </c>
      <c r="AH15" s="5">
        <v>-34.854999999999997</v>
      </c>
      <c r="AI15" s="5">
        <v>-125.56</v>
      </c>
      <c r="AJ15" s="5">
        <v>45.866</v>
      </c>
      <c r="AK15" s="5">
        <v>-1.5132000000000001</v>
      </c>
    </row>
    <row r="16" spans="1:37" x14ac:dyDescent="0.35">
      <c r="A16" s="5"/>
      <c r="B16" s="5" t="s">
        <v>40</v>
      </c>
      <c r="C16" s="52">
        <v>-50.174999999999997</v>
      </c>
      <c r="D16" s="52">
        <v>-42.923000000000002</v>
      </c>
      <c r="E16" s="52">
        <v>879.06</v>
      </c>
      <c r="F16" s="52">
        <v>490.89</v>
      </c>
      <c r="G16" s="52">
        <v>90.992000000000004</v>
      </c>
      <c r="H16" s="52">
        <v>34.512999999999998</v>
      </c>
      <c r="J16">
        <f t="shared" ref="J16:J26" si="0">7*0.0254</f>
        <v>0.17779999999999999</v>
      </c>
      <c r="K16">
        <f>-16.5*0.0254</f>
        <v>-0.41909999999999997</v>
      </c>
      <c r="M16" s="5" t="s">
        <v>22</v>
      </c>
      <c r="N16" s="5">
        <v>3.3233999999999999</v>
      </c>
      <c r="O16" s="5">
        <v>-42.923000000000002</v>
      </c>
      <c r="P16" s="5">
        <v>0.35532000000000002</v>
      </c>
      <c r="Q16" s="5">
        <v>2.5184000000000002</v>
      </c>
      <c r="R16" s="5">
        <v>-207.42</v>
      </c>
      <c r="S16" s="5">
        <v>2.0034999999999998</v>
      </c>
      <c r="T16" s="5">
        <v>2.5246</v>
      </c>
      <c r="U16" s="5">
        <v>-207.18</v>
      </c>
      <c r="V16" s="5">
        <v>-1.9811000000000001</v>
      </c>
      <c r="W16" s="5">
        <v>3.3334999999999999</v>
      </c>
      <c r="X16" s="5">
        <v>-42.706000000000003</v>
      </c>
      <c r="Y16" s="5">
        <v>-0.39094000000000001</v>
      </c>
      <c r="Z16" s="5">
        <v>-3.3153000000000001</v>
      </c>
      <c r="AA16" s="5">
        <v>-42.712000000000003</v>
      </c>
      <c r="AB16" s="5">
        <v>0.33500999999999997</v>
      </c>
      <c r="AC16" s="5">
        <v>-2.5236999999999998</v>
      </c>
      <c r="AD16" s="5">
        <v>-206.71</v>
      </c>
      <c r="AE16" s="5">
        <v>2.1116999999999999</v>
      </c>
      <c r="AF16" s="5">
        <v>-2.5562999999999998</v>
      </c>
      <c r="AG16" s="5">
        <v>-207.69</v>
      </c>
      <c r="AH16" s="5">
        <v>-2.0129999999999999</v>
      </c>
      <c r="AI16" s="5">
        <v>-3.3046000000000002</v>
      </c>
      <c r="AJ16" s="5">
        <v>-42.662999999999997</v>
      </c>
      <c r="AK16" s="5">
        <v>-0.42052</v>
      </c>
    </row>
    <row r="17" spans="1:37" x14ac:dyDescent="0.35">
      <c r="A17" s="5"/>
      <c r="B17" s="5" t="s">
        <v>41</v>
      </c>
      <c r="C17" s="52">
        <v>0.47194999999999998</v>
      </c>
      <c r="D17" s="52">
        <v>0.35532000000000002</v>
      </c>
      <c r="E17" s="52">
        <v>-125.69</v>
      </c>
      <c r="F17" s="52">
        <v>-1.2754000000000001</v>
      </c>
      <c r="G17" s="52">
        <v>166.09</v>
      </c>
      <c r="H17" s="52">
        <v>-1.1636</v>
      </c>
      <c r="J17">
        <f t="shared" si="0"/>
        <v>0.17779999999999999</v>
      </c>
      <c r="K17">
        <f>-16.5*0.0254</f>
        <v>-0.41909999999999997</v>
      </c>
      <c r="M17" s="5" t="s">
        <v>23</v>
      </c>
      <c r="N17" s="5">
        <v>-43.348999999999997</v>
      </c>
      <c r="O17" s="5">
        <v>879.06</v>
      </c>
      <c r="P17" s="5">
        <v>-125.69</v>
      </c>
      <c r="Q17" s="5">
        <v>-14.55</v>
      </c>
      <c r="R17" s="5">
        <v>569.71</v>
      </c>
      <c r="S17" s="5">
        <v>-122.7</v>
      </c>
      <c r="T17" s="5">
        <v>14.138999999999999</v>
      </c>
      <c r="U17" s="5">
        <v>-575.28</v>
      </c>
      <c r="V17" s="5">
        <v>-122.91</v>
      </c>
      <c r="W17" s="5">
        <v>43.499000000000002</v>
      </c>
      <c r="X17" s="5">
        <v>-873.52</v>
      </c>
      <c r="Y17" s="5">
        <v>-127.86</v>
      </c>
      <c r="Z17" s="5">
        <v>43.651000000000003</v>
      </c>
      <c r="AA17" s="5">
        <v>875.85</v>
      </c>
      <c r="AB17" s="5">
        <v>-126.42</v>
      </c>
      <c r="AC17" s="5">
        <v>14.997</v>
      </c>
      <c r="AD17" s="5">
        <v>566.22</v>
      </c>
      <c r="AE17" s="5">
        <v>-123.58</v>
      </c>
      <c r="AF17" s="5">
        <v>-14.545</v>
      </c>
      <c r="AG17" s="5">
        <v>-571.9</v>
      </c>
      <c r="AH17" s="5">
        <v>-122.4</v>
      </c>
      <c r="AI17" s="5">
        <v>-43.843000000000004</v>
      </c>
      <c r="AJ17" s="5">
        <v>-870.15</v>
      </c>
      <c r="AK17" s="5">
        <v>-128.43</v>
      </c>
    </row>
    <row r="18" spans="1:37" x14ac:dyDescent="0.35">
      <c r="A18" s="5">
        <v>2</v>
      </c>
      <c r="B18" s="5" t="s">
        <v>42</v>
      </c>
      <c r="C18" s="52">
        <v>-124.58</v>
      </c>
      <c r="D18" s="52">
        <v>2.5184000000000002</v>
      </c>
      <c r="E18" s="52">
        <v>-14.55</v>
      </c>
      <c r="F18" s="52">
        <v>-8.1305999999999994</v>
      </c>
      <c r="G18" s="52">
        <v>-139.91999999999999</v>
      </c>
      <c r="H18" s="52">
        <v>-1.3149</v>
      </c>
      <c r="J18">
        <f t="shared" si="0"/>
        <v>0.17779999999999999</v>
      </c>
      <c r="K18">
        <f>-5.5*0.0254</f>
        <v>-0.13969999999999999</v>
      </c>
      <c r="M18" s="5" t="s">
        <v>25</v>
      </c>
      <c r="N18" s="5">
        <v>-24.417000000000002</v>
      </c>
      <c r="O18" s="5">
        <v>490.89</v>
      </c>
      <c r="P18" s="5">
        <v>-1.2754000000000001</v>
      </c>
      <c r="Q18" s="5">
        <v>-8.1305999999999994</v>
      </c>
      <c r="R18" s="5">
        <v>324</v>
      </c>
      <c r="S18" s="5">
        <v>1.1285000000000001</v>
      </c>
      <c r="T18" s="5">
        <v>8.1050000000000004</v>
      </c>
      <c r="U18" s="5">
        <v>-326.83</v>
      </c>
      <c r="V18" s="5">
        <v>1.1867000000000001</v>
      </c>
      <c r="W18" s="5">
        <v>24.321000000000002</v>
      </c>
      <c r="X18" s="5">
        <v>-488.07</v>
      </c>
      <c r="Y18" s="5">
        <v>-0.98538000000000003</v>
      </c>
      <c r="Z18" s="5">
        <v>24.408000000000001</v>
      </c>
      <c r="AA18" s="5">
        <v>488.71</v>
      </c>
      <c r="AB18" s="5">
        <v>-1.0158</v>
      </c>
      <c r="AC18" s="5">
        <v>8.2083999999999993</v>
      </c>
      <c r="AD18" s="5">
        <v>321.77999999999997</v>
      </c>
      <c r="AE18" s="5">
        <v>1.0167999999999999</v>
      </c>
      <c r="AF18" s="5">
        <v>-8.1694999999999993</v>
      </c>
      <c r="AG18" s="5">
        <v>-324.56</v>
      </c>
      <c r="AH18" s="5">
        <v>1.1314</v>
      </c>
      <c r="AI18" s="5">
        <v>-24.324999999999999</v>
      </c>
      <c r="AJ18" s="5">
        <v>-485.92</v>
      </c>
      <c r="AK18" s="5">
        <v>-1.1869000000000001</v>
      </c>
    </row>
    <row r="19" spans="1:37" x14ac:dyDescent="0.35">
      <c r="A19" s="5"/>
      <c r="B19" s="5" t="s">
        <v>43</v>
      </c>
      <c r="C19" s="52">
        <v>2562.9</v>
      </c>
      <c r="D19" s="52">
        <v>-207.42</v>
      </c>
      <c r="E19" s="52">
        <v>569.71</v>
      </c>
      <c r="F19" s="52">
        <v>324</v>
      </c>
      <c r="G19" s="52">
        <v>-3.8458000000000001</v>
      </c>
      <c r="H19" s="52">
        <v>-1442.3</v>
      </c>
      <c r="J19">
        <f t="shared" si="0"/>
        <v>0.17779999999999999</v>
      </c>
      <c r="K19">
        <f>-5.5*0.0254</f>
        <v>-0.13969999999999999</v>
      </c>
      <c r="M19" s="5" t="s">
        <v>26</v>
      </c>
      <c r="N19" s="5">
        <v>-401.51</v>
      </c>
      <c r="O19" s="5">
        <v>90.992000000000004</v>
      </c>
      <c r="P19" s="5">
        <v>166.09</v>
      </c>
      <c r="Q19" s="5">
        <v>-139.91999999999999</v>
      </c>
      <c r="R19" s="5">
        <v>-3.8458000000000001</v>
      </c>
      <c r="S19" s="5">
        <v>173.23</v>
      </c>
      <c r="T19" s="5">
        <v>137.06</v>
      </c>
      <c r="U19" s="5">
        <v>6.1185</v>
      </c>
      <c r="V19" s="5">
        <v>174.26</v>
      </c>
      <c r="W19" s="5">
        <v>407.15</v>
      </c>
      <c r="X19" s="5">
        <v>-92.688000000000002</v>
      </c>
      <c r="Y19" s="5">
        <v>169.17</v>
      </c>
      <c r="Z19" s="5">
        <v>-404.98</v>
      </c>
      <c r="AA19" s="5">
        <v>-92.594999999999999</v>
      </c>
      <c r="AB19" s="5">
        <v>-167.13</v>
      </c>
      <c r="AC19" s="5">
        <v>-139.26</v>
      </c>
      <c r="AD19" s="5">
        <v>2.7012999999999998</v>
      </c>
      <c r="AE19" s="5">
        <v>-174.63</v>
      </c>
      <c r="AF19" s="5">
        <v>135.97999999999999</v>
      </c>
      <c r="AG19" s="5">
        <v>1.0512999999999999</v>
      </c>
      <c r="AH19" s="5">
        <v>-173.34</v>
      </c>
      <c r="AI19" s="5">
        <v>405.47</v>
      </c>
      <c r="AJ19" s="5">
        <v>88.265000000000001</v>
      </c>
      <c r="AK19" s="5">
        <v>-167.64</v>
      </c>
    </row>
    <row r="20" spans="1:37" x14ac:dyDescent="0.35">
      <c r="A20" s="5"/>
      <c r="B20" s="5" t="s">
        <v>44</v>
      </c>
      <c r="C20" s="52">
        <v>-34.680999999999997</v>
      </c>
      <c r="D20" s="52">
        <v>2.0034999999999998</v>
      </c>
      <c r="E20" s="52">
        <v>-122.7</v>
      </c>
      <c r="F20" s="52">
        <v>1.1285000000000001</v>
      </c>
      <c r="G20" s="52">
        <v>173.23</v>
      </c>
      <c r="H20" s="52">
        <v>19.061</v>
      </c>
      <c r="J20">
        <f t="shared" si="0"/>
        <v>0.17779999999999999</v>
      </c>
      <c r="K20">
        <f>-5.5*0.0254</f>
        <v>-0.13969999999999999</v>
      </c>
      <c r="M20" s="5" t="s">
        <v>27</v>
      </c>
      <c r="N20" s="5">
        <v>1.1879999999999999</v>
      </c>
      <c r="O20" s="5">
        <v>34.512999999999998</v>
      </c>
      <c r="P20" s="5">
        <v>-1.1636</v>
      </c>
      <c r="Q20" s="5">
        <v>-1.3149</v>
      </c>
      <c r="R20" s="5">
        <v>-1442.3</v>
      </c>
      <c r="S20" s="5">
        <v>19.061</v>
      </c>
      <c r="T20" s="5">
        <v>-1.35</v>
      </c>
      <c r="U20" s="5">
        <v>-1439.5</v>
      </c>
      <c r="V20" s="5">
        <v>-18.515999999999998</v>
      </c>
      <c r="W20" s="5">
        <v>1.0013000000000001</v>
      </c>
      <c r="X20" s="5">
        <v>34.773000000000003</v>
      </c>
      <c r="Y20" s="5">
        <v>1.1968000000000001</v>
      </c>
      <c r="Z20" s="5">
        <v>1.46</v>
      </c>
      <c r="AA20" s="5">
        <v>-29.285</v>
      </c>
      <c r="AB20" s="5">
        <v>1.2825</v>
      </c>
      <c r="AC20" s="5">
        <v>-1.1255999999999999</v>
      </c>
      <c r="AD20" s="5">
        <v>1435</v>
      </c>
      <c r="AE20" s="5">
        <v>-19.614999999999998</v>
      </c>
      <c r="AF20" s="5">
        <v>-0.97872999999999999</v>
      </c>
      <c r="AG20" s="5">
        <v>1438.5</v>
      </c>
      <c r="AH20" s="5">
        <v>18.738</v>
      </c>
      <c r="AI20" s="5">
        <v>1.1200000000000001</v>
      </c>
      <c r="AJ20" s="5">
        <v>-31.663</v>
      </c>
      <c r="AK20" s="5">
        <v>-0.98421000000000003</v>
      </c>
    </row>
    <row r="21" spans="1:37" x14ac:dyDescent="0.35">
      <c r="A21" s="5">
        <v>3</v>
      </c>
      <c r="B21" s="5" t="s">
        <v>45</v>
      </c>
      <c r="C21" s="52">
        <v>-124.34</v>
      </c>
      <c r="D21" s="52">
        <v>2.5246</v>
      </c>
      <c r="E21" s="52">
        <v>14.138999999999999</v>
      </c>
      <c r="F21" s="52">
        <v>8.1050000000000004</v>
      </c>
      <c r="G21" s="52">
        <v>137.06</v>
      </c>
      <c r="H21" s="52">
        <v>-1.35</v>
      </c>
      <c r="J21">
        <f t="shared" si="0"/>
        <v>0.17779999999999999</v>
      </c>
      <c r="K21">
        <f>5.5*0.0254</f>
        <v>0.13969999999999999</v>
      </c>
      <c r="W21" s="2"/>
    </row>
    <row r="22" spans="1:37" x14ac:dyDescent="0.35">
      <c r="A22" s="5"/>
      <c r="B22" s="5" t="s">
        <v>46</v>
      </c>
      <c r="C22" s="52">
        <v>2558.9</v>
      </c>
      <c r="D22" s="52">
        <v>-207.18</v>
      </c>
      <c r="E22" s="52">
        <v>-575.28</v>
      </c>
      <c r="F22" s="52">
        <v>-326.83</v>
      </c>
      <c r="G22" s="52">
        <v>6.1185</v>
      </c>
      <c r="H22" s="52">
        <v>-1439.5</v>
      </c>
      <c r="J22">
        <f t="shared" si="0"/>
        <v>0.17779999999999999</v>
      </c>
      <c r="K22">
        <f>5.5*0.0254</f>
        <v>0.13969999999999999</v>
      </c>
      <c r="W22" s="2"/>
    </row>
    <row r="23" spans="1:37" x14ac:dyDescent="0.35">
      <c r="A23" s="5"/>
      <c r="B23" s="5" t="s">
        <v>47</v>
      </c>
      <c r="C23" s="52">
        <v>34.064999999999998</v>
      </c>
      <c r="D23" s="52">
        <v>-1.9811000000000001</v>
      </c>
      <c r="E23" s="52">
        <v>-122.91</v>
      </c>
      <c r="F23" s="52">
        <v>1.1867000000000001</v>
      </c>
      <c r="G23" s="52">
        <v>174.26</v>
      </c>
      <c r="H23" s="52">
        <v>-18.515999999999998</v>
      </c>
      <c r="J23">
        <f t="shared" si="0"/>
        <v>0.17779999999999999</v>
      </c>
      <c r="K23">
        <f>5.5*0.0254</f>
        <v>0.13969999999999999</v>
      </c>
      <c r="W23" s="2"/>
    </row>
    <row r="24" spans="1:37" x14ac:dyDescent="0.35">
      <c r="A24" s="5">
        <v>4</v>
      </c>
      <c r="B24" s="5" t="s">
        <v>48</v>
      </c>
      <c r="C24" s="52">
        <v>-125.54</v>
      </c>
      <c r="D24" s="52">
        <v>3.3334999999999999</v>
      </c>
      <c r="E24" s="52">
        <v>43.499000000000002</v>
      </c>
      <c r="F24" s="52">
        <v>24.321000000000002</v>
      </c>
      <c r="G24" s="52">
        <v>407.15</v>
      </c>
      <c r="H24" s="52">
        <v>1.0013000000000001</v>
      </c>
      <c r="J24">
        <f t="shared" si="0"/>
        <v>0.17779999999999999</v>
      </c>
      <c r="K24">
        <f>16.5*0.0254</f>
        <v>0.41909999999999997</v>
      </c>
      <c r="W24" s="2"/>
    </row>
    <row r="25" spans="1:37" x14ac:dyDescent="0.35">
      <c r="A25" s="5"/>
      <c r="B25" s="5" t="s">
        <v>49</v>
      </c>
      <c r="C25" s="52">
        <v>-50.429000000000002</v>
      </c>
      <c r="D25" s="52">
        <v>-42.706000000000003</v>
      </c>
      <c r="E25" s="52">
        <v>-873.52</v>
      </c>
      <c r="F25" s="52">
        <v>-488.07</v>
      </c>
      <c r="G25" s="52">
        <v>-92.688000000000002</v>
      </c>
      <c r="H25" s="52">
        <v>34.773000000000003</v>
      </c>
      <c r="J25">
        <f t="shared" si="0"/>
        <v>0.17779999999999999</v>
      </c>
      <c r="K25">
        <f>16.5*0.0254</f>
        <v>0.41909999999999997</v>
      </c>
      <c r="W25" s="2"/>
    </row>
    <row r="26" spans="1:37" x14ac:dyDescent="0.35">
      <c r="A26" s="5"/>
      <c r="B26" s="5" t="s">
        <v>50</v>
      </c>
      <c r="C26" s="52">
        <v>0.55410999999999999</v>
      </c>
      <c r="D26" s="52">
        <v>-0.39094000000000001</v>
      </c>
      <c r="E26" s="52">
        <v>-127.86</v>
      </c>
      <c r="F26" s="52">
        <v>-0.98538000000000003</v>
      </c>
      <c r="G26" s="52">
        <v>169.17</v>
      </c>
      <c r="H26" s="52">
        <v>1.1968000000000001</v>
      </c>
      <c r="J26">
        <f t="shared" si="0"/>
        <v>0.17779999999999999</v>
      </c>
      <c r="K26">
        <f>16.5*0.0254</f>
        <v>0.41909999999999997</v>
      </c>
    </row>
    <row r="27" spans="1:37" x14ac:dyDescent="0.35">
      <c r="A27" s="5">
        <v>5</v>
      </c>
      <c r="B27" s="5" t="s">
        <v>51</v>
      </c>
      <c r="C27" s="52">
        <v>-126.13</v>
      </c>
      <c r="D27" s="52">
        <v>-3.3153000000000001</v>
      </c>
      <c r="E27" s="52">
        <v>43.651000000000003</v>
      </c>
      <c r="F27" s="52">
        <v>24.408000000000001</v>
      </c>
      <c r="G27" s="52">
        <v>-404.98</v>
      </c>
      <c r="H27" s="52">
        <v>1.46</v>
      </c>
      <c r="J27">
        <f>-7*0.0254</f>
        <v>-0.17779999999999999</v>
      </c>
      <c r="K27">
        <f>-16.5*0.0254</f>
        <v>-0.41909999999999997</v>
      </c>
    </row>
    <row r="28" spans="1:37" x14ac:dyDescent="0.35">
      <c r="A28" s="5"/>
      <c r="B28" s="5" t="s">
        <v>52</v>
      </c>
      <c r="C28" s="52">
        <v>41.984999999999999</v>
      </c>
      <c r="D28" s="52">
        <v>-42.712000000000003</v>
      </c>
      <c r="E28" s="52">
        <v>875.85</v>
      </c>
      <c r="F28" s="52">
        <v>488.71</v>
      </c>
      <c r="G28" s="52">
        <v>-92.594999999999999</v>
      </c>
      <c r="H28" s="52">
        <v>-29.285</v>
      </c>
      <c r="J28">
        <f t="shared" ref="J28:J38" si="1">-7*0.0254</f>
        <v>-0.17779999999999999</v>
      </c>
      <c r="K28">
        <f>-16.5*0.0254</f>
        <v>-0.41909999999999997</v>
      </c>
    </row>
    <row r="29" spans="1:37" x14ac:dyDescent="0.35">
      <c r="A29" s="5"/>
      <c r="B29" s="5" t="s">
        <v>53</v>
      </c>
      <c r="C29" s="52">
        <v>-0.12469</v>
      </c>
      <c r="D29" s="52">
        <v>0.33500999999999997</v>
      </c>
      <c r="E29" s="52">
        <v>-126.42</v>
      </c>
      <c r="F29" s="52">
        <v>-1.0158</v>
      </c>
      <c r="G29" s="52">
        <v>-167.13</v>
      </c>
      <c r="H29" s="52">
        <v>1.2825</v>
      </c>
      <c r="J29">
        <f t="shared" si="1"/>
        <v>-0.17779999999999999</v>
      </c>
      <c r="K29">
        <f>-16.5*0.0254</f>
        <v>-0.41909999999999997</v>
      </c>
    </row>
    <row r="30" spans="1:37" x14ac:dyDescent="0.35">
      <c r="A30" s="5">
        <v>6</v>
      </c>
      <c r="B30" s="5" t="s">
        <v>54</v>
      </c>
      <c r="C30" s="52">
        <v>-124.63</v>
      </c>
      <c r="D30" s="52">
        <v>-2.5236999999999998</v>
      </c>
      <c r="E30" s="52">
        <v>14.997</v>
      </c>
      <c r="F30" s="52">
        <v>8.2083999999999993</v>
      </c>
      <c r="G30" s="52">
        <v>-139.26</v>
      </c>
      <c r="H30" s="52">
        <v>-1.1255999999999999</v>
      </c>
      <c r="J30">
        <f t="shared" si="1"/>
        <v>-0.17779999999999999</v>
      </c>
      <c r="K30">
        <f>-5.5*0.0254</f>
        <v>-0.13969999999999999</v>
      </c>
    </row>
    <row r="31" spans="1:37" x14ac:dyDescent="0.35">
      <c r="A31" s="5"/>
      <c r="B31" s="5" t="s">
        <v>55</v>
      </c>
      <c r="C31" s="52">
        <v>-2551.1</v>
      </c>
      <c r="D31" s="52">
        <v>-206.71</v>
      </c>
      <c r="E31" s="52">
        <v>566.22</v>
      </c>
      <c r="F31" s="52">
        <v>321.77999999999997</v>
      </c>
      <c r="G31" s="52">
        <v>2.7012999999999998</v>
      </c>
      <c r="H31" s="52">
        <v>1435</v>
      </c>
      <c r="J31">
        <f t="shared" si="1"/>
        <v>-0.17779999999999999</v>
      </c>
      <c r="K31">
        <f>-5.5*0.0254</f>
        <v>-0.13969999999999999</v>
      </c>
    </row>
    <row r="32" spans="1:37" x14ac:dyDescent="0.35">
      <c r="A32" s="5"/>
      <c r="B32" s="5" t="s">
        <v>56</v>
      </c>
      <c r="C32" s="52">
        <v>36.082000000000001</v>
      </c>
      <c r="D32" s="52">
        <v>2.1116999999999999</v>
      </c>
      <c r="E32" s="52">
        <v>-123.58</v>
      </c>
      <c r="F32" s="52">
        <v>1.0167999999999999</v>
      </c>
      <c r="G32" s="52">
        <v>-174.63</v>
      </c>
      <c r="H32" s="52">
        <v>-19.614999999999998</v>
      </c>
      <c r="J32">
        <f t="shared" si="1"/>
        <v>-0.17779999999999999</v>
      </c>
      <c r="K32">
        <f>-5.5*0.0254</f>
        <v>-0.13969999999999999</v>
      </c>
    </row>
    <row r="33" spans="1:11" x14ac:dyDescent="0.35">
      <c r="A33" s="5">
        <v>7</v>
      </c>
      <c r="B33" s="5" t="s">
        <v>57</v>
      </c>
      <c r="C33" s="52">
        <v>-124.73</v>
      </c>
      <c r="D33" s="52">
        <v>-2.5562999999999998</v>
      </c>
      <c r="E33" s="52">
        <v>-14.545</v>
      </c>
      <c r="F33" s="52">
        <v>-8.1694999999999993</v>
      </c>
      <c r="G33" s="52">
        <v>135.97999999999999</v>
      </c>
      <c r="H33" s="52">
        <v>-0.97872999999999999</v>
      </c>
      <c r="J33">
        <f t="shared" si="1"/>
        <v>-0.17779999999999999</v>
      </c>
      <c r="K33">
        <f>5.5*0.0254</f>
        <v>0.13969999999999999</v>
      </c>
    </row>
    <row r="34" spans="1:11" x14ac:dyDescent="0.35">
      <c r="A34" s="5"/>
      <c r="B34" s="5" t="s">
        <v>58</v>
      </c>
      <c r="C34" s="52">
        <v>-2557.9</v>
      </c>
      <c r="D34" s="52">
        <v>-207.69</v>
      </c>
      <c r="E34" s="52">
        <v>-571.9</v>
      </c>
      <c r="F34" s="52">
        <v>-324.56</v>
      </c>
      <c r="G34" s="52">
        <v>1.0512999999999999</v>
      </c>
      <c r="H34" s="52">
        <v>1438.5</v>
      </c>
      <c r="J34">
        <f t="shared" si="1"/>
        <v>-0.17779999999999999</v>
      </c>
      <c r="K34">
        <f>5.5*0.0254</f>
        <v>0.13969999999999999</v>
      </c>
    </row>
    <row r="35" spans="1:11" x14ac:dyDescent="0.35">
      <c r="A35" s="5"/>
      <c r="B35" s="5" t="s">
        <v>59</v>
      </c>
      <c r="C35" s="52">
        <v>-34.854999999999997</v>
      </c>
      <c r="D35" s="52">
        <v>-2.0129999999999999</v>
      </c>
      <c r="E35" s="52">
        <v>-122.4</v>
      </c>
      <c r="F35" s="52">
        <v>1.1314</v>
      </c>
      <c r="G35" s="52">
        <v>-173.34</v>
      </c>
      <c r="H35" s="52">
        <v>18.738</v>
      </c>
      <c r="J35">
        <f t="shared" si="1"/>
        <v>-0.17779999999999999</v>
      </c>
      <c r="K35">
        <f>5.5*0.0254</f>
        <v>0.13969999999999999</v>
      </c>
    </row>
    <row r="36" spans="1:11" x14ac:dyDescent="0.35">
      <c r="A36" s="5">
        <v>8</v>
      </c>
      <c r="B36" s="5" t="s">
        <v>60</v>
      </c>
      <c r="C36" s="52">
        <v>-125.56</v>
      </c>
      <c r="D36" s="52">
        <v>-3.3046000000000002</v>
      </c>
      <c r="E36" s="52">
        <v>-43.843000000000004</v>
      </c>
      <c r="F36" s="52">
        <v>-24.324999999999999</v>
      </c>
      <c r="G36" s="52">
        <v>405.47</v>
      </c>
      <c r="H36" s="52">
        <v>1.1200000000000001</v>
      </c>
      <c r="J36">
        <f t="shared" si="1"/>
        <v>-0.17779999999999999</v>
      </c>
      <c r="K36">
        <f>16.5*0.0254</f>
        <v>0.41909999999999997</v>
      </c>
    </row>
    <row r="37" spans="1:11" x14ac:dyDescent="0.35">
      <c r="A37" s="5"/>
      <c r="B37" s="5" t="s">
        <v>61</v>
      </c>
      <c r="C37" s="52">
        <v>45.866</v>
      </c>
      <c r="D37" s="52">
        <v>-42.662999999999997</v>
      </c>
      <c r="E37" s="52">
        <v>-870.15</v>
      </c>
      <c r="F37" s="52">
        <v>-485.92</v>
      </c>
      <c r="G37" s="52">
        <v>88.265000000000001</v>
      </c>
      <c r="H37" s="52">
        <v>-31.663</v>
      </c>
      <c r="J37">
        <f t="shared" si="1"/>
        <v>-0.17779999999999999</v>
      </c>
      <c r="K37">
        <f>16.5*0.0254</f>
        <v>0.41909999999999997</v>
      </c>
    </row>
    <row r="38" spans="1:11" x14ac:dyDescent="0.35">
      <c r="A38" s="5"/>
      <c r="B38" s="5" t="s">
        <v>62</v>
      </c>
      <c r="C38" s="52">
        <v>-1.5132000000000001</v>
      </c>
      <c r="D38" s="52">
        <v>-0.42052</v>
      </c>
      <c r="E38" s="52">
        <v>-128.43</v>
      </c>
      <c r="F38" s="52">
        <v>-1.1869000000000001</v>
      </c>
      <c r="G38" s="52">
        <v>-167.64</v>
      </c>
      <c r="H38" s="52">
        <v>-0.98421000000000003</v>
      </c>
      <c r="J38">
        <f t="shared" si="1"/>
        <v>-0.17779999999999999</v>
      </c>
      <c r="K38">
        <f>16.5*0.0254</f>
        <v>0.41909999999999997</v>
      </c>
    </row>
    <row r="40" spans="1:11" x14ac:dyDescent="0.35">
      <c r="B40" t="s">
        <v>91</v>
      </c>
      <c r="C40" s="2">
        <f t="shared" ref="C40:D42" si="2">C15+C18+C21+C24+C27+C30+C33+C36</f>
        <v>-1000</v>
      </c>
      <c r="D40" s="2">
        <f t="shared" si="2"/>
        <v>0</v>
      </c>
      <c r="E40" s="2">
        <f t="shared" ref="E40:H42" si="3">E15+E18+E21+E24+E27+E30+E33+E36</f>
        <v>-1.0000000000047748E-3</v>
      </c>
      <c r="F40" s="2">
        <f t="shared" si="3"/>
        <v>2.9999999999930083E-4</v>
      </c>
      <c r="G40" s="2">
        <f t="shared" si="3"/>
        <v>-9.9999999999909051E-3</v>
      </c>
      <c r="H40" s="2">
        <f t="shared" si="3"/>
        <v>7.0000000000014495E-5</v>
      </c>
    </row>
    <row r="41" spans="1:11" x14ac:dyDescent="0.35">
      <c r="B41" t="s">
        <v>92</v>
      </c>
      <c r="C41" s="2">
        <f t="shared" si="2"/>
        <v>4.6999999999584929E-2</v>
      </c>
      <c r="D41" s="2">
        <f t="shared" si="2"/>
        <v>-1000.0040000000001</v>
      </c>
      <c r="E41" s="2">
        <f t="shared" si="3"/>
        <v>-9.9999999999909051E-3</v>
      </c>
      <c r="F41" s="2">
        <f t="shared" si="3"/>
        <v>0</v>
      </c>
      <c r="G41" s="2">
        <f t="shared" si="3"/>
        <v>-6.9999999999481588E-4</v>
      </c>
      <c r="H41" s="2">
        <f t="shared" si="3"/>
        <v>3.8000000000021572E-2</v>
      </c>
    </row>
    <row r="42" spans="1:11" x14ac:dyDescent="0.35">
      <c r="B42" t="s">
        <v>93</v>
      </c>
      <c r="C42" s="2">
        <f t="shared" si="2"/>
        <v>-8.2999999999588958E-4</v>
      </c>
      <c r="D42" s="2">
        <f t="shared" si="2"/>
        <v>-3.0000000000418581E-5</v>
      </c>
      <c r="E42" s="2">
        <f t="shared" si="3"/>
        <v>-999.99</v>
      </c>
      <c r="F42" s="2">
        <f t="shared" si="3"/>
        <v>-8.0000000000080007E-5</v>
      </c>
      <c r="G42" s="2">
        <f t="shared" si="3"/>
        <v>9.9999999999056399E-3</v>
      </c>
      <c r="H42" s="2">
        <f t="shared" si="3"/>
        <v>-5.0999999999756795E-4</v>
      </c>
    </row>
    <row r="43" spans="1:11" x14ac:dyDescent="0.35">
      <c r="B43" t="s">
        <v>94</v>
      </c>
      <c r="C43" s="2">
        <f t="shared" ref="C43:H43" si="4">C16*$K16+C19*$K19+C22*$K22+C25*$K25+C28*$K28+C31*$K31+C34*$K34+C37*$K37</f>
        <v>1.1315700000039897E-2</v>
      </c>
      <c r="D43" s="2">
        <f t="shared" si="4"/>
        <v>8.1026000000044007E-3</v>
      </c>
      <c r="E43" s="2">
        <f t="shared" si="4"/>
        <v>-1785.2053449999999</v>
      </c>
      <c r="F43" s="2">
        <f t="shared" si="4"/>
        <v>-999.96421800000007</v>
      </c>
      <c r="G43" s="2">
        <f t="shared" si="4"/>
        <v>-2.0354290000000219E-2</v>
      </c>
      <c r="H43" s="2">
        <f t="shared" si="4"/>
        <v>-7.5437999999774519E-3</v>
      </c>
    </row>
    <row r="44" spans="1:11" x14ac:dyDescent="0.35">
      <c r="B44" t="s">
        <v>95</v>
      </c>
      <c r="C44" s="2">
        <f t="shared" ref="C44:H44" si="5">(C15*$K15+C18*$K18+C21*$K21+C24*$K24+C27*$K27+C30*$K30+C33*$K33+C36*$K36)+(C17*$J17+C20*$J20+C23*$J23+C26*$J26+C29*$J29+C32*$J32+C35*$J35+C38*$J38)</f>
        <v>-3.5645089999999879E-2</v>
      </c>
      <c r="D44" s="2">
        <f t="shared" si="5"/>
        <v>3.3350199999999941E-4</v>
      </c>
      <c r="E44" s="2">
        <f t="shared" si="5"/>
        <v>-9.2976700000019008E-2</v>
      </c>
      <c r="F44" s="2">
        <f t="shared" si="5"/>
        <v>1.5821660000008841E-3</v>
      </c>
      <c r="G44" s="2">
        <f t="shared" si="5"/>
        <v>998.49825699999997</v>
      </c>
      <c r="H44" s="2">
        <f t="shared" si="5"/>
        <v>5.7289700000015542E-4</v>
      </c>
    </row>
    <row r="45" spans="1:11" x14ac:dyDescent="0.35">
      <c r="B45" t="s">
        <v>96</v>
      </c>
      <c r="C45" s="2">
        <f t="shared" ref="C45:H45" si="6">C16*$J16+C19*$J19+C22*$J22+C25*$J25+C28*$J28+C31*$J31+C34*$J34+C37*$J37</f>
        <v>1785.5289409999998</v>
      </c>
      <c r="D45" s="2">
        <f t="shared" si="6"/>
        <v>-8.0721200000006377E-2</v>
      </c>
      <c r="E45" s="2">
        <f t="shared" si="6"/>
        <v>-8.8900000000364798E-3</v>
      </c>
      <c r="F45" s="2">
        <f t="shared" si="6"/>
        <v>-3.5559999999748015E-3</v>
      </c>
      <c r="G45" s="2">
        <f t="shared" si="6"/>
        <v>0.20519898000000225</v>
      </c>
      <c r="H45" s="2">
        <f t="shared" si="6"/>
        <v>-1000.1367347999999</v>
      </c>
    </row>
    <row r="47" spans="1:11" x14ac:dyDescent="0.35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topLeftCell="A22" zoomScale="115" zoomScaleNormal="115" workbookViewId="0">
      <selection activeCell="E25" sqref="E25"/>
    </sheetView>
  </sheetViews>
  <sheetFormatPr defaultRowHeight="14.5" x14ac:dyDescent="0.35"/>
  <sheetData>
    <row r="1" spans="1:37" x14ac:dyDescent="0.35">
      <c r="A1" t="s">
        <v>0</v>
      </c>
      <c r="B1" t="s">
        <v>77</v>
      </c>
    </row>
    <row r="2" spans="1:37" x14ac:dyDescent="0.35">
      <c r="A2" t="s">
        <v>2</v>
      </c>
      <c r="B2" t="s">
        <v>78</v>
      </c>
    </row>
    <row r="4" spans="1:37" x14ac:dyDescent="0.35">
      <c r="B4" t="s">
        <v>79</v>
      </c>
    </row>
    <row r="5" spans="1:37" x14ac:dyDescent="0.35">
      <c r="B5" t="s">
        <v>80</v>
      </c>
    </row>
    <row r="6" spans="1:37" x14ac:dyDescent="0.35">
      <c r="B6" t="s">
        <v>98</v>
      </c>
    </row>
    <row r="7" spans="1:37" x14ac:dyDescent="0.35">
      <c r="B7" t="s">
        <v>99</v>
      </c>
    </row>
    <row r="8" spans="1:37" x14ac:dyDescent="0.35">
      <c r="D8" s="1"/>
    </row>
    <row r="10" spans="1:37" x14ac:dyDescent="0.35">
      <c r="C10" t="s">
        <v>83</v>
      </c>
    </row>
    <row r="12" spans="1:37" x14ac:dyDescent="0.35">
      <c r="C12" t="s">
        <v>84</v>
      </c>
      <c r="J12" s="102" t="s">
        <v>85</v>
      </c>
      <c r="K12" s="102"/>
    </row>
    <row r="13" spans="1:37" x14ac:dyDescent="0.35">
      <c r="J13" t="s">
        <v>10</v>
      </c>
      <c r="K13" t="s">
        <v>10</v>
      </c>
      <c r="M13" t="s">
        <v>86</v>
      </c>
    </row>
    <row r="14" spans="1:37" x14ac:dyDescent="0.35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5">
      <c r="A15" s="5">
        <v>1</v>
      </c>
      <c r="B15" s="5" t="s">
        <v>39</v>
      </c>
      <c r="C15" s="5">
        <v>-248.13</v>
      </c>
      <c r="D15" s="5">
        <v>11.06</v>
      </c>
      <c r="E15" s="5">
        <v>-47.015999999999998</v>
      </c>
      <c r="F15" s="5">
        <v>-26.655000000000001</v>
      </c>
      <c r="G15" s="5">
        <v>-504.61</v>
      </c>
      <c r="H15" s="41">
        <v>-6.2865000000000004E-2</v>
      </c>
      <c r="J15">
        <f t="shared" ref="J15:J20" si="0">7*0.0254</f>
        <v>0.17779999999999999</v>
      </c>
      <c r="K15">
        <f>-16.5*0.0254</f>
        <v>-0.41909999999999997</v>
      </c>
      <c r="M15" s="5" t="s">
        <v>21</v>
      </c>
      <c r="N15" s="5">
        <v>-248.13</v>
      </c>
      <c r="O15" s="5">
        <v>2510.5</v>
      </c>
      <c r="P15" s="5">
        <v>-100.86</v>
      </c>
      <c r="Q15" s="5">
        <v>-250.48</v>
      </c>
      <c r="R15" s="5">
        <v>2509.1999999999998</v>
      </c>
      <c r="S15" s="5">
        <v>102.85</v>
      </c>
      <c r="T15" s="5">
        <v>-250.96</v>
      </c>
      <c r="U15" s="5">
        <v>-2510.5</v>
      </c>
      <c r="V15" s="5">
        <v>101.54</v>
      </c>
      <c r="W15" s="5">
        <v>-250.42</v>
      </c>
      <c r="X15" s="5">
        <v>-2509.1999999999998</v>
      </c>
      <c r="Y15" s="5">
        <v>-103.54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5">
      <c r="A16" s="5"/>
      <c r="B16" s="5" t="s">
        <v>40</v>
      </c>
      <c r="C16" s="5">
        <v>2510.5</v>
      </c>
      <c r="D16" s="5">
        <v>-250.06</v>
      </c>
      <c r="E16" s="5">
        <v>1067.0999999999999</v>
      </c>
      <c r="F16" s="5">
        <v>597.92999999999995</v>
      </c>
      <c r="G16" s="5">
        <v>98.227000000000004</v>
      </c>
      <c r="H16" s="5">
        <v>-1406.4</v>
      </c>
      <c r="J16">
        <f t="shared" si="0"/>
        <v>0.17779999999999999</v>
      </c>
      <c r="K16">
        <f>-16.5*0.0254</f>
        <v>-0.41909999999999997</v>
      </c>
      <c r="M16" s="5" t="s">
        <v>22</v>
      </c>
      <c r="N16" s="5">
        <v>11.06</v>
      </c>
      <c r="O16" s="5">
        <v>-250.06</v>
      </c>
      <c r="P16" s="5">
        <v>6.0674000000000001</v>
      </c>
      <c r="Q16" s="5">
        <v>11.051</v>
      </c>
      <c r="R16" s="5">
        <v>-250.15</v>
      </c>
      <c r="S16" s="5">
        <v>-5.9665999999999997</v>
      </c>
      <c r="T16" s="5">
        <v>-11.019</v>
      </c>
      <c r="U16" s="5">
        <v>-249.94</v>
      </c>
      <c r="V16" s="5">
        <v>5.9752999999999998</v>
      </c>
      <c r="W16" s="5">
        <v>-11.090999999999999</v>
      </c>
      <c r="X16" s="5">
        <v>-249.84</v>
      </c>
      <c r="Y16" s="5">
        <v>-6.0761000000000003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5">
      <c r="A17" s="5"/>
      <c r="B17" s="5" t="s">
        <v>41</v>
      </c>
      <c r="C17" s="5">
        <v>-100.86</v>
      </c>
      <c r="D17" s="5">
        <v>6.0674000000000001</v>
      </c>
      <c r="E17" s="5">
        <v>-246.98</v>
      </c>
      <c r="F17" s="5">
        <v>-0.21023</v>
      </c>
      <c r="G17" s="5">
        <v>208.36</v>
      </c>
      <c r="H17" s="5">
        <v>55.491</v>
      </c>
      <c r="J17">
        <f t="shared" si="0"/>
        <v>0.17779999999999999</v>
      </c>
      <c r="K17">
        <f>-16.5*0.0254</f>
        <v>-0.41909999999999997</v>
      </c>
      <c r="M17" s="5" t="s">
        <v>23</v>
      </c>
      <c r="N17" s="5">
        <v>-47.015999999999998</v>
      </c>
      <c r="O17" s="5">
        <v>1067.0999999999999</v>
      </c>
      <c r="P17" s="5">
        <v>-246.98</v>
      </c>
      <c r="Q17" s="5">
        <v>47.756</v>
      </c>
      <c r="R17" s="5">
        <v>-1067.0999999999999</v>
      </c>
      <c r="S17" s="5">
        <v>-251.72</v>
      </c>
      <c r="T17" s="5">
        <v>47.677</v>
      </c>
      <c r="U17" s="5">
        <v>1063.4000000000001</v>
      </c>
      <c r="V17" s="5">
        <v>-248.75</v>
      </c>
      <c r="W17" s="5">
        <v>-48.417000000000002</v>
      </c>
      <c r="X17" s="5">
        <v>-1063.4000000000001</v>
      </c>
      <c r="Y17" s="5">
        <v>-252.54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5">
      <c r="A18" s="5">
        <v>2</v>
      </c>
      <c r="B18" s="5" t="s">
        <v>42</v>
      </c>
      <c r="C18" s="5">
        <v>-250.48</v>
      </c>
      <c r="D18" s="5">
        <v>11.051</v>
      </c>
      <c r="E18" s="5">
        <v>47.756</v>
      </c>
      <c r="F18" s="5">
        <v>26.672999999999998</v>
      </c>
      <c r="G18" s="5">
        <v>507.71</v>
      </c>
      <c r="H18" s="5">
        <v>-0.1129</v>
      </c>
      <c r="J18">
        <f t="shared" si="0"/>
        <v>0.17779999999999999</v>
      </c>
      <c r="K18">
        <f>16.5*0.0254</f>
        <v>0.41909999999999997</v>
      </c>
      <c r="M18" s="5" t="s">
        <v>25</v>
      </c>
      <c r="N18" s="5">
        <v>-26.655000000000001</v>
      </c>
      <c r="O18" s="5">
        <v>597.92999999999995</v>
      </c>
      <c r="P18" s="5">
        <v>-0.21023</v>
      </c>
      <c r="Q18" s="5">
        <v>26.672999999999998</v>
      </c>
      <c r="R18" s="5">
        <v>-597.92999999999995</v>
      </c>
      <c r="S18" s="5">
        <v>0.16411999999999999</v>
      </c>
      <c r="T18" s="5">
        <v>26.632000000000001</v>
      </c>
      <c r="U18" s="5">
        <v>595.49</v>
      </c>
      <c r="V18" s="5">
        <v>0.12342</v>
      </c>
      <c r="W18" s="5">
        <v>-26.65</v>
      </c>
      <c r="X18" s="5">
        <v>-595.49</v>
      </c>
      <c r="Y18" s="41">
        <v>-7.7314999999999995E-2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5">
      <c r="A19" s="5"/>
      <c r="B19" s="5" t="s">
        <v>43</v>
      </c>
      <c r="C19" s="5">
        <v>2509.1999999999998</v>
      </c>
      <c r="D19" s="5">
        <v>-250.15</v>
      </c>
      <c r="E19" s="5">
        <v>-1067.0999999999999</v>
      </c>
      <c r="F19" s="5">
        <v>-597.92999999999995</v>
      </c>
      <c r="G19" s="5">
        <v>-97.525000000000006</v>
      </c>
      <c r="H19" s="5">
        <v>-1405.4</v>
      </c>
      <c r="J19">
        <f t="shared" si="0"/>
        <v>0.17779999999999999</v>
      </c>
      <c r="K19">
        <f>16.5*0.0254</f>
        <v>0.41909999999999997</v>
      </c>
      <c r="M19" s="5" t="s">
        <v>26</v>
      </c>
      <c r="N19" s="5">
        <v>-504.61</v>
      </c>
      <c r="O19" s="5">
        <v>98.227000000000004</v>
      </c>
      <c r="P19" s="5">
        <v>208.36</v>
      </c>
      <c r="Q19" s="5">
        <v>507.71</v>
      </c>
      <c r="R19" s="5">
        <v>-97.525000000000006</v>
      </c>
      <c r="S19" s="5">
        <v>212.29</v>
      </c>
      <c r="T19" s="5">
        <v>-508.87</v>
      </c>
      <c r="U19" s="5">
        <v>-98.203000000000003</v>
      </c>
      <c r="V19" s="5">
        <v>-210.02</v>
      </c>
      <c r="W19" s="5">
        <v>505.77</v>
      </c>
      <c r="X19" s="5">
        <v>97.501999999999995</v>
      </c>
      <c r="Y19" s="5">
        <v>-210.63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5">
      <c r="A20" s="5"/>
      <c r="B20" s="5" t="s">
        <v>44</v>
      </c>
      <c r="C20" s="5">
        <v>102.85</v>
      </c>
      <c r="D20" s="5">
        <v>-5.9665999999999997</v>
      </c>
      <c r="E20" s="5">
        <v>-251.72</v>
      </c>
      <c r="F20" s="5">
        <v>0.16411999999999999</v>
      </c>
      <c r="G20" s="5">
        <v>212.29</v>
      </c>
      <c r="H20" s="5">
        <v>-55.281999999999996</v>
      </c>
      <c r="J20">
        <f t="shared" si="0"/>
        <v>0.17779999999999999</v>
      </c>
      <c r="K20">
        <f>16.5*0.0254</f>
        <v>0.41909999999999997</v>
      </c>
      <c r="M20" s="5" t="s">
        <v>27</v>
      </c>
      <c r="N20" s="41">
        <v>-6.2865000000000004E-2</v>
      </c>
      <c r="O20" s="5">
        <v>-1406.4</v>
      </c>
      <c r="P20" s="5">
        <v>55.491</v>
      </c>
      <c r="Q20" s="5">
        <v>-0.1129</v>
      </c>
      <c r="R20" s="5">
        <v>-1405.4</v>
      </c>
      <c r="S20" s="5">
        <v>-55.281999999999996</v>
      </c>
      <c r="T20" s="5">
        <v>0.14951999999999999</v>
      </c>
      <c r="U20" s="5">
        <v>1406.4</v>
      </c>
      <c r="V20" s="5">
        <v>-55.215000000000003</v>
      </c>
      <c r="W20" s="41">
        <v>2.6245000000000001E-2</v>
      </c>
      <c r="X20" s="5">
        <v>1405.5</v>
      </c>
      <c r="Y20" s="5">
        <v>55.006999999999998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5">
      <c r="A21" s="5">
        <v>3</v>
      </c>
      <c r="B21" s="5" t="s">
        <v>45</v>
      </c>
      <c r="C21" s="5">
        <v>-250.96</v>
      </c>
      <c r="D21" s="5">
        <v>-11.019</v>
      </c>
      <c r="E21" s="5">
        <v>47.677</v>
      </c>
      <c r="F21" s="5">
        <v>26.632000000000001</v>
      </c>
      <c r="G21" s="5">
        <v>-508.87</v>
      </c>
      <c r="H21" s="5">
        <v>0.14951999999999999</v>
      </c>
      <c r="J21">
        <f t="shared" ref="J21:J26" si="1">-7*0.0254</f>
        <v>-0.17779999999999999</v>
      </c>
      <c r="K21">
        <f>-16.5*0.0254</f>
        <v>-0.41909999999999997</v>
      </c>
      <c r="W21" s="2"/>
    </row>
    <row r="22" spans="1:37" x14ac:dyDescent="0.35">
      <c r="A22" s="5"/>
      <c r="B22" s="5" t="s">
        <v>46</v>
      </c>
      <c r="C22" s="5">
        <v>-2510.5</v>
      </c>
      <c r="D22" s="5">
        <v>-249.94</v>
      </c>
      <c r="E22" s="5">
        <v>1063.4000000000001</v>
      </c>
      <c r="F22" s="5">
        <v>595.49</v>
      </c>
      <c r="G22" s="5">
        <v>-98.203000000000003</v>
      </c>
      <c r="H22" s="5">
        <v>1406.4</v>
      </c>
      <c r="J22">
        <f t="shared" si="1"/>
        <v>-0.17779999999999999</v>
      </c>
      <c r="K22">
        <f>-16.5*0.0254</f>
        <v>-0.41909999999999997</v>
      </c>
      <c r="W22" s="2"/>
    </row>
    <row r="23" spans="1:37" x14ac:dyDescent="0.35">
      <c r="A23" s="5"/>
      <c r="B23" s="5" t="s">
        <v>47</v>
      </c>
      <c r="C23" s="5">
        <v>101.54</v>
      </c>
      <c r="D23" s="5">
        <v>5.9752999999999998</v>
      </c>
      <c r="E23" s="5">
        <v>-248.75</v>
      </c>
      <c r="F23" s="5">
        <v>0.12342</v>
      </c>
      <c r="G23" s="5">
        <v>-210.02</v>
      </c>
      <c r="H23" s="5">
        <v>-55.215000000000003</v>
      </c>
      <c r="J23">
        <f t="shared" si="1"/>
        <v>-0.17779999999999999</v>
      </c>
      <c r="K23">
        <f>-16.5*0.0254</f>
        <v>-0.41909999999999997</v>
      </c>
      <c r="W23" s="2"/>
    </row>
    <row r="24" spans="1:37" x14ac:dyDescent="0.35">
      <c r="A24" s="5">
        <v>4</v>
      </c>
      <c r="B24" s="5" t="s">
        <v>48</v>
      </c>
      <c r="C24" s="5">
        <v>-250.42</v>
      </c>
      <c r="D24" s="5">
        <v>-11.090999999999999</v>
      </c>
      <c r="E24" s="5">
        <v>-48.417000000000002</v>
      </c>
      <c r="F24" s="5">
        <v>-26.65</v>
      </c>
      <c r="G24" s="5">
        <v>505.77</v>
      </c>
      <c r="H24" s="41">
        <v>2.6245000000000001E-2</v>
      </c>
      <c r="J24">
        <f t="shared" si="1"/>
        <v>-0.17779999999999999</v>
      </c>
      <c r="K24">
        <f>16.5*0.0254</f>
        <v>0.41909999999999997</v>
      </c>
      <c r="W24" s="2"/>
    </row>
    <row r="25" spans="1:37" x14ac:dyDescent="0.35">
      <c r="A25" s="5"/>
      <c r="B25" s="5" t="s">
        <v>49</v>
      </c>
      <c r="C25" s="5">
        <v>-2509.1999999999998</v>
      </c>
      <c r="D25" s="5">
        <v>-249.84</v>
      </c>
      <c r="E25" s="5">
        <v>-1063.4000000000001</v>
      </c>
      <c r="F25" s="5">
        <v>-595.49</v>
      </c>
      <c r="G25" s="5">
        <v>97.501999999999995</v>
      </c>
      <c r="H25" s="5">
        <v>1405.5</v>
      </c>
      <c r="J25">
        <f t="shared" si="1"/>
        <v>-0.17779999999999999</v>
      </c>
      <c r="K25">
        <f>16.5*0.0254</f>
        <v>0.41909999999999997</v>
      </c>
      <c r="W25" s="2"/>
    </row>
    <row r="26" spans="1:37" x14ac:dyDescent="0.35">
      <c r="A26" s="5"/>
      <c r="B26" s="5" t="s">
        <v>50</v>
      </c>
      <c r="C26" s="5">
        <v>-103.54</v>
      </c>
      <c r="D26" s="5">
        <v>-6.0761000000000003</v>
      </c>
      <c r="E26" s="5">
        <v>-252.54</v>
      </c>
      <c r="F26" s="41">
        <v>-7.7314999999999995E-2</v>
      </c>
      <c r="G26" s="5">
        <v>-210.63</v>
      </c>
      <c r="H26" s="5">
        <v>55.006999999999998</v>
      </c>
      <c r="J26">
        <f t="shared" si="1"/>
        <v>-0.17779999999999999</v>
      </c>
      <c r="K26">
        <f>16.5*0.0254</f>
        <v>0.41909999999999997</v>
      </c>
    </row>
    <row r="27" spans="1:37" x14ac:dyDescent="0.35">
      <c r="A27" s="5"/>
      <c r="B27" s="5"/>
      <c r="C27" s="5"/>
      <c r="D27" s="5"/>
      <c r="E27" s="5"/>
      <c r="F27" s="5"/>
      <c r="G27" s="5"/>
      <c r="H27" s="5"/>
    </row>
    <row r="28" spans="1:37" x14ac:dyDescent="0.35">
      <c r="A28" s="5"/>
      <c r="B28" s="5"/>
      <c r="C28" s="5"/>
      <c r="D28" s="5"/>
      <c r="E28" s="5"/>
      <c r="F28" s="5"/>
      <c r="G28" s="5"/>
      <c r="H28" s="5"/>
    </row>
    <row r="29" spans="1:37" x14ac:dyDescent="0.35">
      <c r="A29" s="5"/>
      <c r="B29" s="5"/>
      <c r="C29" s="5"/>
      <c r="D29" s="5"/>
      <c r="E29" s="5"/>
      <c r="F29" s="5"/>
      <c r="G29" s="5"/>
      <c r="H29" s="5"/>
    </row>
    <row r="30" spans="1:37" x14ac:dyDescent="0.35">
      <c r="A30" s="5"/>
      <c r="B30" s="5"/>
      <c r="C30" s="5"/>
      <c r="D30" s="5"/>
      <c r="E30" s="5"/>
      <c r="F30" s="5"/>
      <c r="G30" s="5"/>
      <c r="H30" s="5"/>
    </row>
    <row r="31" spans="1:37" x14ac:dyDescent="0.35">
      <c r="A31" s="5"/>
      <c r="B31" s="5"/>
      <c r="C31" s="5"/>
      <c r="D31" s="5"/>
      <c r="E31" s="5"/>
      <c r="F31" s="5"/>
      <c r="G31" s="5"/>
      <c r="H31" s="5"/>
    </row>
    <row r="32" spans="1:37" x14ac:dyDescent="0.35">
      <c r="A32" s="5"/>
      <c r="B32" s="5"/>
      <c r="C32" s="5"/>
      <c r="D32" s="5"/>
      <c r="E32" s="5"/>
      <c r="F32" s="5"/>
      <c r="G32" s="5"/>
      <c r="H32" s="5"/>
    </row>
    <row r="33" spans="1:8" x14ac:dyDescent="0.35">
      <c r="A33" s="5"/>
      <c r="B33" s="5"/>
      <c r="C33" s="5"/>
      <c r="D33" s="5"/>
      <c r="E33" s="5"/>
      <c r="F33" s="5"/>
      <c r="G33" s="5"/>
      <c r="H33" s="5"/>
    </row>
    <row r="34" spans="1:8" x14ac:dyDescent="0.35">
      <c r="A34" s="5"/>
      <c r="B34" s="5"/>
      <c r="C34" s="5"/>
      <c r="D34" s="5"/>
      <c r="E34" s="5"/>
      <c r="F34" s="5"/>
      <c r="G34" s="5"/>
      <c r="H34" s="5"/>
    </row>
    <row r="35" spans="1:8" x14ac:dyDescent="0.35">
      <c r="A35" s="5"/>
      <c r="B35" s="5"/>
      <c r="C35" s="5"/>
      <c r="D35" s="5"/>
      <c r="E35" s="5"/>
      <c r="F35" s="5"/>
      <c r="G35" s="5"/>
      <c r="H35" s="5"/>
    </row>
    <row r="36" spans="1:8" x14ac:dyDescent="0.35">
      <c r="A36" s="5"/>
      <c r="B36" s="5"/>
      <c r="C36" s="5"/>
      <c r="D36" s="5"/>
      <c r="E36" s="5"/>
      <c r="F36" s="5"/>
      <c r="G36" s="5"/>
      <c r="H36" s="5"/>
    </row>
    <row r="37" spans="1:8" x14ac:dyDescent="0.35">
      <c r="A37" s="5"/>
      <c r="B37" s="5"/>
      <c r="C37" s="5"/>
      <c r="D37" s="5"/>
      <c r="E37" s="5"/>
      <c r="F37" s="5"/>
      <c r="G37" s="5"/>
      <c r="H37" s="5"/>
    </row>
    <row r="38" spans="1:8" x14ac:dyDescent="0.35">
      <c r="A38" s="5"/>
      <c r="B38" s="5"/>
      <c r="C38" s="5"/>
      <c r="D38" s="5"/>
      <c r="E38" s="5"/>
      <c r="F38" s="5"/>
      <c r="G38" s="5"/>
      <c r="H38" s="5"/>
    </row>
    <row r="40" spans="1:8" x14ac:dyDescent="0.35">
      <c r="B40" t="s">
        <v>91</v>
      </c>
      <c r="C40" s="2">
        <f t="shared" ref="C40:D42" si="2">C15+C18+C21+C24+C27+C30+C33+C36</f>
        <v>-999.99</v>
      </c>
      <c r="D40" s="2">
        <f t="shared" si="2"/>
        <v>1.0000000000012221E-3</v>
      </c>
      <c r="E40" s="2">
        <f t="shared" ref="E40:H42" si="3">E15+E18+E21+E24+E27+E30+E33+E36</f>
        <v>0</v>
      </c>
      <c r="F40" s="2">
        <f t="shared" si="3"/>
        <v>0</v>
      </c>
      <c r="G40" s="2">
        <f t="shared" si="3"/>
        <v>-5.6843418860808015E-14</v>
      </c>
      <c r="H40" s="2">
        <f t="shared" si="3"/>
        <v>-1.7347234759768071E-17</v>
      </c>
    </row>
    <row r="41" spans="1:8" x14ac:dyDescent="0.35">
      <c r="B41" t="s">
        <v>92</v>
      </c>
      <c r="C41" s="2">
        <f t="shared" si="2"/>
        <v>0</v>
      </c>
      <c r="D41" s="2">
        <f t="shared" si="2"/>
        <v>-999.99000000000012</v>
      </c>
      <c r="E41" s="2">
        <f t="shared" si="3"/>
        <v>0</v>
      </c>
      <c r="F41" s="2">
        <f t="shared" si="3"/>
        <v>0</v>
      </c>
      <c r="G41" s="2">
        <f t="shared" si="3"/>
        <v>9.9999999999056399E-4</v>
      </c>
      <c r="H41" s="2">
        <f t="shared" si="3"/>
        <v>9.9999999999909051E-2</v>
      </c>
    </row>
    <row r="42" spans="1:8" x14ac:dyDescent="0.35">
      <c r="B42" t="s">
        <v>93</v>
      </c>
      <c r="C42" s="2">
        <f t="shared" si="2"/>
        <v>-1.0000000000005116E-2</v>
      </c>
      <c r="D42" s="2">
        <f t="shared" si="2"/>
        <v>0</v>
      </c>
      <c r="E42" s="2">
        <f t="shared" si="3"/>
        <v>-999.99</v>
      </c>
      <c r="F42" s="2">
        <f t="shared" si="3"/>
        <v>-5.0000000000050004E-6</v>
      </c>
      <c r="G42" s="2">
        <f t="shared" si="3"/>
        <v>-2.8421709430404007E-14</v>
      </c>
      <c r="H42" s="2">
        <f t="shared" si="3"/>
        <v>9.9999999999766942E-4</v>
      </c>
    </row>
    <row r="43" spans="1:8" x14ac:dyDescent="0.35">
      <c r="B43" t="s">
        <v>94</v>
      </c>
      <c r="C43" s="2">
        <f t="shared" ref="C43:H43" si="4">C16*$K16+C19*$K19+C22*$K22+C25*$K25+C28*$K28+C31*$K31+C34*$K34+C37*$K37</f>
        <v>0</v>
      </c>
      <c r="D43" s="2">
        <f t="shared" si="4"/>
        <v>4.191000000005829E-3</v>
      </c>
      <c r="E43" s="2">
        <f t="shared" si="4"/>
        <v>-1785.7850999999998</v>
      </c>
      <c r="F43" s="2">
        <f t="shared" si="4"/>
        <v>-1000.3246439999998</v>
      </c>
      <c r="G43" s="2">
        <f t="shared" si="4"/>
        <v>-1.9697700000001817E-2</v>
      </c>
      <c r="H43" s="2">
        <f t="shared" si="4"/>
        <v>4.1909999999916181E-2</v>
      </c>
    </row>
    <row r="44" spans="1:8" x14ac:dyDescent="0.35">
      <c r="B44" t="s">
        <v>95</v>
      </c>
      <c r="C44" s="2">
        <f t="shared" ref="C44:H44" si="5">(C15*$K15+C18*$K18+C21*$K21+C24*$K24+C27*$K27+C30*$K30+C33*$K33+C36*$K36)+(C17*$J17+C20*$J20+C23*$J23+C26*$J26+C29*$J29+C32*$J32+C35*$J35+C38*$J38)</f>
        <v>-4.9148999999989229E-2</v>
      </c>
      <c r="D44" s="2">
        <f t="shared" si="5"/>
        <v>1.8973800000012808E-3</v>
      </c>
      <c r="E44" s="2">
        <f t="shared" si="5"/>
        <v>-9.3548200000011406E-2</v>
      </c>
      <c r="F44" s="2">
        <f t="shared" si="5"/>
        <v>2.8827729999980345E-3</v>
      </c>
      <c r="G44" s="2">
        <f t="shared" si="5"/>
        <v>999.08207599999992</v>
      </c>
      <c r="H44" s="2">
        <f t="shared" si="5"/>
        <v>1.5083790000000735E-3</v>
      </c>
    </row>
    <row r="45" spans="1:8" x14ac:dyDescent="0.35">
      <c r="B45" t="s">
        <v>96</v>
      </c>
      <c r="C45" s="2">
        <f t="shared" ref="C45:H45" si="6">C16*$J16+C19*$J19+C22*$J22+C25*$J25+C28*$J28+C31*$J31+C34*$J34+C37*$J37</f>
        <v>1785.0053199999998</v>
      </c>
      <c r="D45" s="2">
        <f t="shared" si="6"/>
        <v>-7.6454000000005351E-2</v>
      </c>
      <c r="E45" s="2">
        <f t="shared" si="6"/>
        <v>0</v>
      </c>
      <c r="F45" s="2">
        <f t="shared" si="6"/>
        <v>0</v>
      </c>
      <c r="G45" s="2">
        <f t="shared" si="6"/>
        <v>0.24945340000000016</v>
      </c>
      <c r="H45" s="2">
        <f t="shared" si="6"/>
        <v>-999.8938599999999</v>
      </c>
    </row>
    <row r="47" spans="1:8" x14ac:dyDescent="0.35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zoomScale="115" zoomScaleNormal="115" workbookViewId="0">
      <selection activeCell="V37" sqref="V37"/>
    </sheetView>
  </sheetViews>
  <sheetFormatPr defaultRowHeight="14.5" x14ac:dyDescent="0.35"/>
  <cols>
    <col min="8" max="8" width="10.453125" customWidth="1"/>
  </cols>
  <sheetData>
    <row r="1" spans="1:37" x14ac:dyDescent="0.35">
      <c r="A1" t="s">
        <v>0</v>
      </c>
      <c r="B1" t="s">
        <v>100</v>
      </c>
    </row>
    <row r="2" spans="1:37" x14ac:dyDescent="0.35">
      <c r="A2" t="s">
        <v>2</v>
      </c>
      <c r="B2" t="s">
        <v>101</v>
      </c>
    </row>
    <row r="4" spans="1:37" x14ac:dyDescent="0.35">
      <c r="B4" t="s">
        <v>79</v>
      </c>
    </row>
    <row r="5" spans="1:37" x14ac:dyDescent="0.35">
      <c r="B5" t="s">
        <v>102</v>
      </c>
    </row>
    <row r="6" spans="1:37" x14ac:dyDescent="0.35">
      <c r="B6" t="s">
        <v>98</v>
      </c>
    </row>
    <row r="7" spans="1:37" x14ac:dyDescent="0.35">
      <c r="B7" t="s">
        <v>99</v>
      </c>
    </row>
    <row r="8" spans="1:37" x14ac:dyDescent="0.35">
      <c r="D8" s="1"/>
    </row>
    <row r="10" spans="1:37" x14ac:dyDescent="0.35">
      <c r="C10" t="s">
        <v>83</v>
      </c>
    </row>
    <row r="12" spans="1:37" x14ac:dyDescent="0.35">
      <c r="C12" t="s">
        <v>84</v>
      </c>
      <c r="J12" s="102" t="s">
        <v>85</v>
      </c>
      <c r="K12" s="102"/>
    </row>
    <row r="13" spans="1:37" x14ac:dyDescent="0.35">
      <c r="J13" t="s">
        <v>10</v>
      </c>
      <c r="K13" t="s">
        <v>10</v>
      </c>
      <c r="M13" t="s">
        <v>86</v>
      </c>
    </row>
    <row r="14" spans="1:37" x14ac:dyDescent="0.35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5">
      <c r="A15" s="5">
        <v>1</v>
      </c>
      <c r="B15" s="5" t="s">
        <v>39</v>
      </c>
      <c r="C15" s="7">
        <v>-248.34</v>
      </c>
      <c r="D15" s="7">
        <v>8.5696999999999992</v>
      </c>
      <c r="E15" s="7">
        <v>62.948999999999998</v>
      </c>
      <c r="F15" s="7">
        <v>35.173000000000002</v>
      </c>
      <c r="G15" s="7">
        <v>650.32000000000005</v>
      </c>
      <c r="H15" s="7">
        <v>-1.0497000000000001</v>
      </c>
      <c r="J15">
        <f t="shared" ref="J15:J20" si="0">7*0.0254</f>
        <v>0.17779999999999999</v>
      </c>
      <c r="K15">
        <f>-10.5*0.0254</f>
        <v>-0.26669999999999999</v>
      </c>
      <c r="M15" s="5" t="s">
        <v>21</v>
      </c>
      <c r="N15" s="7">
        <v>-248.34</v>
      </c>
      <c r="O15" s="7">
        <v>2529.6</v>
      </c>
      <c r="P15" s="7">
        <v>88.305000000000007</v>
      </c>
      <c r="Q15" s="7">
        <v>-249</v>
      </c>
      <c r="R15" s="7">
        <v>2491.1999999999998</v>
      </c>
      <c r="S15" s="7">
        <v>-87.486000000000004</v>
      </c>
      <c r="T15" s="7">
        <v>-252.32</v>
      </c>
      <c r="U15" s="7">
        <v>-2529.6</v>
      </c>
      <c r="V15" s="7">
        <v>-87.885000000000005</v>
      </c>
      <c r="W15" s="7">
        <v>-250.33</v>
      </c>
      <c r="X15" s="7">
        <v>-2491.1999999999998</v>
      </c>
      <c r="Y15" s="7">
        <v>87.066000000000003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5">
      <c r="A16" s="5"/>
      <c r="B16" s="5" t="s">
        <v>40</v>
      </c>
      <c r="C16" s="7">
        <v>2529.6</v>
      </c>
      <c r="D16" s="7">
        <v>-250.54</v>
      </c>
      <c r="E16" s="7">
        <v>-1680.4</v>
      </c>
      <c r="F16" s="7">
        <v>-940.9</v>
      </c>
      <c r="G16" s="7">
        <v>-74.504999999999995</v>
      </c>
      <c r="H16" s="7">
        <v>-1416.5</v>
      </c>
      <c r="J16">
        <f t="shared" si="0"/>
        <v>0.17779999999999999</v>
      </c>
      <c r="K16">
        <f>-10.5*0.0254</f>
        <v>-0.26669999999999999</v>
      </c>
      <c r="M16" s="5" t="s">
        <v>22</v>
      </c>
      <c r="N16" s="7">
        <v>8.5696999999999992</v>
      </c>
      <c r="O16" s="7">
        <v>-250.54</v>
      </c>
      <c r="P16" s="7">
        <v>-5.1707999999999998</v>
      </c>
      <c r="Q16" s="7">
        <v>8.5986999999999991</v>
      </c>
      <c r="R16" s="7">
        <v>-249.58</v>
      </c>
      <c r="S16" s="7">
        <v>5.1783999999999999</v>
      </c>
      <c r="T16" s="7">
        <v>-8.5742999999999991</v>
      </c>
      <c r="U16" s="7">
        <v>-249.53</v>
      </c>
      <c r="V16" s="7">
        <v>-5.2394999999999996</v>
      </c>
      <c r="W16" s="7">
        <v>-8.5942000000000007</v>
      </c>
      <c r="X16" s="7">
        <v>-250.34</v>
      </c>
      <c r="Y16" s="7">
        <v>5.2320000000000002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5">
      <c r="A17" s="5"/>
      <c r="B17" s="5" t="s">
        <v>41</v>
      </c>
      <c r="C17" s="7">
        <v>88.305000000000007</v>
      </c>
      <c r="D17" s="7">
        <v>-5.1707999999999998</v>
      </c>
      <c r="E17" s="7">
        <v>-250.66</v>
      </c>
      <c r="F17" s="7">
        <v>-0.26007000000000002</v>
      </c>
      <c r="G17" s="7">
        <v>432.19</v>
      </c>
      <c r="H17" s="7">
        <v>-48.834000000000003</v>
      </c>
      <c r="J17">
        <f t="shared" si="0"/>
        <v>0.17779999999999999</v>
      </c>
      <c r="K17">
        <f>-10.5*0.0254</f>
        <v>-0.26669999999999999</v>
      </c>
      <c r="M17" s="5" t="s">
        <v>23</v>
      </c>
      <c r="N17" s="7">
        <v>62.948999999999998</v>
      </c>
      <c r="O17" s="7">
        <v>-1680.4</v>
      </c>
      <c r="P17" s="7">
        <v>-250.66</v>
      </c>
      <c r="Q17" s="7">
        <v>-62.707999999999998</v>
      </c>
      <c r="R17" s="7">
        <v>1680.5</v>
      </c>
      <c r="S17" s="7">
        <v>-248.85</v>
      </c>
      <c r="T17" s="7">
        <v>-63.393000000000001</v>
      </c>
      <c r="U17" s="7">
        <v>-1667</v>
      </c>
      <c r="V17" s="7">
        <v>-250.87</v>
      </c>
      <c r="W17" s="7">
        <v>63.152000000000001</v>
      </c>
      <c r="X17" s="7">
        <v>1667</v>
      </c>
      <c r="Y17" s="7">
        <v>-249.62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5">
      <c r="A18" s="5">
        <v>2</v>
      </c>
      <c r="B18" s="5" t="s">
        <v>42</v>
      </c>
      <c r="C18" s="7">
        <v>-249</v>
      </c>
      <c r="D18" s="7">
        <v>8.5986999999999991</v>
      </c>
      <c r="E18" s="7">
        <v>-62.707999999999998</v>
      </c>
      <c r="F18" s="7">
        <v>-35.279000000000003</v>
      </c>
      <c r="G18" s="7">
        <v>-648.65</v>
      </c>
      <c r="H18" s="7">
        <v>-0.57594999999999996</v>
      </c>
      <c r="J18">
        <f t="shared" si="0"/>
        <v>0.17779999999999999</v>
      </c>
      <c r="K18">
        <f>10.5*0.0254</f>
        <v>0.26669999999999999</v>
      </c>
      <c r="M18" s="5" t="s">
        <v>25</v>
      </c>
      <c r="N18" s="7">
        <v>35.173000000000002</v>
      </c>
      <c r="O18" s="7">
        <v>-940.9</v>
      </c>
      <c r="P18" s="7">
        <v>-0.26007000000000002</v>
      </c>
      <c r="Q18" s="7">
        <v>-35.279000000000003</v>
      </c>
      <c r="R18" s="7">
        <v>940.95</v>
      </c>
      <c r="S18" s="7">
        <v>0.20363000000000001</v>
      </c>
      <c r="T18" s="7">
        <v>-35.134</v>
      </c>
      <c r="U18" s="7">
        <v>-933.91</v>
      </c>
      <c r="V18" s="7">
        <v>-0.14712</v>
      </c>
      <c r="W18" s="7">
        <v>35.24</v>
      </c>
      <c r="X18" s="7">
        <v>933.86</v>
      </c>
      <c r="Y18" s="7">
        <v>0.20355999999999999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5">
      <c r="A19" s="5"/>
      <c r="B19" s="5" t="s">
        <v>43</v>
      </c>
      <c r="C19" s="7">
        <v>2491.1999999999998</v>
      </c>
      <c r="D19" s="7">
        <v>-249.58</v>
      </c>
      <c r="E19" s="7">
        <v>1680.5</v>
      </c>
      <c r="F19" s="7">
        <v>940.95</v>
      </c>
      <c r="G19" s="7">
        <v>74.528999999999996</v>
      </c>
      <c r="H19" s="7">
        <v>-1395.4</v>
      </c>
      <c r="J19">
        <f t="shared" si="0"/>
        <v>0.17779999999999999</v>
      </c>
      <c r="K19">
        <f>10.5*0.0254</f>
        <v>0.26669999999999999</v>
      </c>
      <c r="M19" s="5" t="s">
        <v>26</v>
      </c>
      <c r="N19" s="7">
        <v>650.32000000000005</v>
      </c>
      <c r="O19" s="7">
        <v>-74.504999999999995</v>
      </c>
      <c r="P19" s="7">
        <v>432.19</v>
      </c>
      <c r="Q19" s="7">
        <v>-648.65</v>
      </c>
      <c r="R19" s="7">
        <v>74.528999999999996</v>
      </c>
      <c r="S19" s="7">
        <v>428.17</v>
      </c>
      <c r="T19" s="7">
        <v>647.25</v>
      </c>
      <c r="U19" s="7">
        <v>74.509</v>
      </c>
      <c r="V19" s="7">
        <v>-428.78</v>
      </c>
      <c r="W19" s="7">
        <v>-648.91</v>
      </c>
      <c r="X19" s="7">
        <v>-74.533000000000001</v>
      </c>
      <c r="Y19" s="7">
        <v>-431.58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5">
      <c r="A20" s="5"/>
      <c r="B20" s="5" t="s">
        <v>44</v>
      </c>
      <c r="C20" s="7">
        <v>-87.486000000000004</v>
      </c>
      <c r="D20" s="7">
        <v>5.1783999999999999</v>
      </c>
      <c r="E20" s="7">
        <v>-248.85</v>
      </c>
      <c r="F20" s="7">
        <v>0.20363000000000001</v>
      </c>
      <c r="G20" s="7">
        <v>428.17</v>
      </c>
      <c r="H20" s="7">
        <v>48.52</v>
      </c>
      <c r="J20">
        <f t="shared" si="0"/>
        <v>0.17779999999999999</v>
      </c>
      <c r="K20">
        <f>10.5*0.0254</f>
        <v>0.26669999999999999</v>
      </c>
      <c r="M20" s="5" t="s">
        <v>27</v>
      </c>
      <c r="N20" s="7">
        <v>-1.0497000000000001</v>
      </c>
      <c r="O20" s="7">
        <v>-1416.5</v>
      </c>
      <c r="P20" s="7">
        <v>-48.834000000000003</v>
      </c>
      <c r="Q20" s="7">
        <v>-0.57594999999999996</v>
      </c>
      <c r="R20" s="7">
        <v>-1395.4</v>
      </c>
      <c r="S20" s="7">
        <v>48.52</v>
      </c>
      <c r="T20" s="7">
        <v>1.2633000000000001</v>
      </c>
      <c r="U20" s="7">
        <v>1416.5</v>
      </c>
      <c r="V20" s="7">
        <v>48.508000000000003</v>
      </c>
      <c r="W20" s="7">
        <v>0.36229</v>
      </c>
      <c r="X20" s="7">
        <v>1395.4</v>
      </c>
      <c r="Y20" s="7">
        <v>-48.194000000000003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5">
      <c r="A21" s="5">
        <v>3</v>
      </c>
      <c r="B21" s="5" t="s">
        <v>45</v>
      </c>
      <c r="C21" s="7">
        <v>-252.32</v>
      </c>
      <c r="D21" s="7">
        <v>-8.5742999999999991</v>
      </c>
      <c r="E21" s="7">
        <v>-63.393000000000001</v>
      </c>
      <c r="F21" s="7">
        <v>-35.134</v>
      </c>
      <c r="G21" s="7">
        <v>647.25</v>
      </c>
      <c r="H21" s="7">
        <v>1.2633000000000001</v>
      </c>
      <c r="J21">
        <f t="shared" ref="J21:J26" si="1">-7*0.0254</f>
        <v>-0.17779999999999999</v>
      </c>
      <c r="K21">
        <f>-10.5*0.0254</f>
        <v>-0.26669999999999999</v>
      </c>
      <c r="W21" s="2"/>
    </row>
    <row r="22" spans="1:37" x14ac:dyDescent="0.35">
      <c r="A22" s="5"/>
      <c r="B22" s="5" t="s">
        <v>46</v>
      </c>
      <c r="C22" s="7">
        <v>-2529.6</v>
      </c>
      <c r="D22" s="7">
        <v>-249.53</v>
      </c>
      <c r="E22" s="7">
        <v>-1667</v>
      </c>
      <c r="F22" s="7">
        <v>-933.91</v>
      </c>
      <c r="G22" s="7">
        <v>74.509</v>
      </c>
      <c r="H22" s="7">
        <v>1416.5</v>
      </c>
      <c r="J22">
        <f t="shared" si="1"/>
        <v>-0.17779999999999999</v>
      </c>
      <c r="K22">
        <f>-10.5*0.0254</f>
        <v>-0.26669999999999999</v>
      </c>
      <c r="W22" s="2"/>
    </row>
    <row r="23" spans="1:37" x14ac:dyDescent="0.35">
      <c r="A23" s="5"/>
      <c r="B23" s="5" t="s">
        <v>47</v>
      </c>
      <c r="C23" s="7">
        <v>-87.885000000000005</v>
      </c>
      <c r="D23" s="7">
        <v>-5.2394999999999996</v>
      </c>
      <c r="E23" s="7">
        <v>-250.87</v>
      </c>
      <c r="F23" s="7">
        <v>-0.14712</v>
      </c>
      <c r="G23" s="7">
        <v>-428.78</v>
      </c>
      <c r="H23" s="7">
        <v>48.508000000000003</v>
      </c>
      <c r="J23">
        <f t="shared" si="1"/>
        <v>-0.17779999999999999</v>
      </c>
      <c r="K23">
        <f>-10.5*0.0254</f>
        <v>-0.26669999999999999</v>
      </c>
      <c r="W23" s="2"/>
    </row>
    <row r="24" spans="1:37" x14ac:dyDescent="0.35">
      <c r="A24" s="5">
        <v>4</v>
      </c>
      <c r="B24" s="5" t="s">
        <v>48</v>
      </c>
      <c r="C24" s="7">
        <v>-250.33</v>
      </c>
      <c r="D24" s="7">
        <v>-8.5942000000000007</v>
      </c>
      <c r="E24" s="7">
        <v>63.152000000000001</v>
      </c>
      <c r="F24" s="7">
        <v>35.24</v>
      </c>
      <c r="G24" s="7">
        <v>-648.91</v>
      </c>
      <c r="H24" s="7">
        <v>0.36229</v>
      </c>
      <c r="J24">
        <f t="shared" si="1"/>
        <v>-0.17779999999999999</v>
      </c>
      <c r="K24">
        <f>10.5*0.0254</f>
        <v>0.26669999999999999</v>
      </c>
      <c r="W24" s="2"/>
    </row>
    <row r="25" spans="1:37" x14ac:dyDescent="0.35">
      <c r="A25" s="5"/>
      <c r="B25" s="5" t="s">
        <v>49</v>
      </c>
      <c r="C25" s="7">
        <v>-2491.1999999999998</v>
      </c>
      <c r="D25" s="7">
        <v>-250.34</v>
      </c>
      <c r="E25" s="7">
        <v>1667</v>
      </c>
      <c r="F25" s="7">
        <v>933.86</v>
      </c>
      <c r="G25" s="7">
        <v>-74.533000000000001</v>
      </c>
      <c r="H25" s="7">
        <v>1395.4</v>
      </c>
      <c r="J25">
        <f t="shared" si="1"/>
        <v>-0.17779999999999999</v>
      </c>
      <c r="K25">
        <f>10.5*0.0254</f>
        <v>0.26669999999999999</v>
      </c>
      <c r="W25" s="2"/>
    </row>
    <row r="26" spans="1:37" x14ac:dyDescent="0.35">
      <c r="A26" s="5"/>
      <c r="B26" s="5" t="s">
        <v>50</v>
      </c>
      <c r="C26" s="7">
        <v>87.066000000000003</v>
      </c>
      <c r="D26" s="7">
        <v>5.2320000000000002</v>
      </c>
      <c r="E26" s="7">
        <v>-249.62</v>
      </c>
      <c r="F26" s="7">
        <v>0.20355999999999999</v>
      </c>
      <c r="G26" s="7">
        <v>-431.58</v>
      </c>
      <c r="H26" s="7">
        <v>-48.194000000000003</v>
      </c>
      <c r="J26">
        <f t="shared" si="1"/>
        <v>-0.17779999999999999</v>
      </c>
      <c r="K26">
        <f>10.5*0.0254</f>
        <v>0.26669999999999999</v>
      </c>
    </row>
    <row r="27" spans="1:37" x14ac:dyDescent="0.35">
      <c r="A27" s="5"/>
      <c r="B27" s="5"/>
      <c r="C27" s="5"/>
      <c r="D27" s="5"/>
      <c r="E27" s="5"/>
      <c r="F27" s="5"/>
      <c r="G27" s="5"/>
      <c r="H27" s="5"/>
    </row>
    <row r="28" spans="1:37" x14ac:dyDescent="0.35">
      <c r="A28" s="5"/>
      <c r="B28" s="5"/>
      <c r="C28" s="5"/>
      <c r="D28" s="5"/>
      <c r="E28" s="5"/>
      <c r="F28" s="5"/>
      <c r="G28" s="5"/>
      <c r="H28" s="5"/>
    </row>
    <row r="29" spans="1:37" x14ac:dyDescent="0.35">
      <c r="A29" s="5"/>
      <c r="B29" s="5"/>
      <c r="C29" s="5"/>
      <c r="D29" s="5"/>
      <c r="E29" s="5"/>
      <c r="F29" s="5"/>
      <c r="G29" s="5"/>
      <c r="H29" s="5"/>
    </row>
    <row r="30" spans="1:37" x14ac:dyDescent="0.35">
      <c r="A30" s="5"/>
      <c r="B30" s="5"/>
      <c r="C30" s="5"/>
      <c r="D30" s="5"/>
      <c r="E30" s="5"/>
      <c r="F30" s="5"/>
      <c r="G30" s="5"/>
      <c r="H30" s="5"/>
    </row>
    <row r="31" spans="1:37" x14ac:dyDescent="0.35">
      <c r="A31" s="5"/>
      <c r="B31" s="5"/>
      <c r="C31" s="5"/>
      <c r="D31" s="5"/>
      <c r="E31" s="5"/>
      <c r="F31" s="5"/>
      <c r="G31" s="5"/>
      <c r="H31" s="5"/>
    </row>
    <row r="32" spans="1:37" x14ac:dyDescent="0.35">
      <c r="A32" s="5"/>
      <c r="B32" s="5"/>
      <c r="C32" s="5"/>
      <c r="D32" s="5"/>
      <c r="E32" s="5"/>
      <c r="F32" s="5"/>
      <c r="G32" s="5"/>
      <c r="H32" s="5"/>
    </row>
    <row r="33" spans="1:10" x14ac:dyDescent="0.35">
      <c r="A33" s="5"/>
      <c r="B33" s="5"/>
      <c r="C33" s="5"/>
      <c r="D33" s="5"/>
      <c r="E33" s="5"/>
      <c r="F33" s="5"/>
      <c r="G33" s="5"/>
      <c r="H33" s="5"/>
    </row>
    <row r="34" spans="1:10" x14ac:dyDescent="0.35">
      <c r="A34" s="5"/>
      <c r="B34" s="5"/>
      <c r="C34" s="5"/>
      <c r="D34" s="5"/>
      <c r="E34" s="5"/>
      <c r="F34" s="5"/>
      <c r="G34" s="5"/>
      <c r="H34" s="5"/>
    </row>
    <row r="35" spans="1:10" x14ac:dyDescent="0.35">
      <c r="A35" s="5"/>
      <c r="B35" s="5"/>
      <c r="C35" s="5"/>
      <c r="D35" s="5"/>
      <c r="E35" s="5"/>
      <c r="F35" s="5"/>
      <c r="G35" s="5"/>
      <c r="H35" s="5"/>
    </row>
    <row r="36" spans="1:10" x14ac:dyDescent="0.35">
      <c r="A36" s="5"/>
      <c r="B36" s="5"/>
      <c r="C36" s="5"/>
      <c r="D36" s="5"/>
      <c r="E36" s="5"/>
      <c r="F36" s="5"/>
      <c r="G36" s="5"/>
      <c r="H36" s="5"/>
    </row>
    <row r="37" spans="1:10" x14ac:dyDescent="0.35">
      <c r="A37" s="5"/>
      <c r="B37" s="5"/>
      <c r="C37" s="5"/>
      <c r="D37" s="5"/>
      <c r="E37" s="5"/>
      <c r="F37" s="5"/>
      <c r="G37" s="5"/>
      <c r="H37" s="5"/>
    </row>
    <row r="38" spans="1:10" x14ac:dyDescent="0.35">
      <c r="A38" s="5"/>
      <c r="B38" s="5"/>
      <c r="C38" s="5"/>
      <c r="D38" s="5"/>
      <c r="E38" s="5"/>
      <c r="F38" s="5"/>
      <c r="G38" s="5"/>
      <c r="H38" s="5"/>
    </row>
    <row r="40" spans="1:10" x14ac:dyDescent="0.35">
      <c r="B40" t="s">
        <v>91</v>
      </c>
      <c r="C40" s="2">
        <f t="shared" ref="C40:D42" si="2">C15+C18+C21+C24+C27+C30+C33+C36</f>
        <v>-999.99000000000012</v>
      </c>
      <c r="D40" s="2">
        <f t="shared" si="2"/>
        <v>-1.000000000015433E-4</v>
      </c>
      <c r="E40" s="2">
        <f t="shared" ref="E40:H42" si="3">E15+E18+E21+E24+E27+E30+E33+E36</f>
        <v>0</v>
      </c>
      <c r="F40" s="2">
        <f t="shared" si="3"/>
        <v>0</v>
      </c>
      <c r="G40" s="2">
        <f t="shared" si="3"/>
        <v>1.0000000000104592E-2</v>
      </c>
      <c r="H40" s="2">
        <f t="shared" si="3"/>
        <v>-5.9999999999948983E-5</v>
      </c>
    </row>
    <row r="41" spans="1:10" x14ac:dyDescent="0.35">
      <c r="B41" t="s">
        <v>92</v>
      </c>
      <c r="C41" s="2">
        <f t="shared" si="2"/>
        <v>-4.5474735088646412E-13</v>
      </c>
      <c r="D41" s="2">
        <f t="shared" si="2"/>
        <v>-999.99</v>
      </c>
      <c r="E41" s="2">
        <f t="shared" si="3"/>
        <v>9.9999999999909051E-2</v>
      </c>
      <c r="F41" s="2">
        <f t="shared" si="3"/>
        <v>1.1368683772161603E-13</v>
      </c>
      <c r="G41" s="2">
        <f t="shared" si="3"/>
        <v>0</v>
      </c>
      <c r="H41" s="2">
        <f t="shared" si="3"/>
        <v>0</v>
      </c>
    </row>
    <row r="42" spans="1:10" x14ac:dyDescent="0.35">
      <c r="B42" t="s">
        <v>93</v>
      </c>
      <c r="C42" s="2">
        <f t="shared" si="2"/>
        <v>0</v>
      </c>
      <c r="D42" s="2">
        <f t="shared" si="2"/>
        <v>1.0000000000065512E-4</v>
      </c>
      <c r="E42" s="2">
        <f t="shared" si="3"/>
        <v>-1000</v>
      </c>
      <c r="F42" s="2">
        <f t="shared" si="3"/>
        <v>-2.7755575615628914E-17</v>
      </c>
      <c r="G42" s="2">
        <f t="shared" si="3"/>
        <v>5.6843418860808015E-14</v>
      </c>
      <c r="H42" s="2">
        <f t="shared" si="3"/>
        <v>0</v>
      </c>
    </row>
    <row r="43" spans="1:10" x14ac:dyDescent="0.35">
      <c r="B43" t="s">
        <v>94</v>
      </c>
      <c r="C43" s="2">
        <f t="shared" ref="C43:H43" si="4">C16*$K16+C19*$K19+C22*$K22+C25*$K25+C28*$K28+C31*$K31+C34*$K34+C37*$K37</f>
        <v>0</v>
      </c>
      <c r="D43" s="2">
        <f t="shared" si="4"/>
        <v>4.000500000000784E-2</v>
      </c>
      <c r="E43" s="2">
        <f t="shared" si="4"/>
        <v>1785.5298299999999</v>
      </c>
      <c r="F43" s="2">
        <f t="shared" si="4"/>
        <v>1000.0236540000001</v>
      </c>
      <c r="G43" s="2">
        <f t="shared" si="4"/>
        <v>-2.1336000000076183E-3</v>
      </c>
      <c r="H43" s="2">
        <f t="shared" si="4"/>
        <v>0</v>
      </c>
    </row>
    <row r="44" spans="1:10" x14ac:dyDescent="0.35">
      <c r="B44" t="s">
        <v>95</v>
      </c>
      <c r="C44" s="2">
        <f t="shared" ref="C44:H44" si="5">(C15*$K15+C18*$K18+C21*$K21+C24*$K24+C27*$K27+C30*$K30+C33*$K33+C36*$K36)-(C17*$J17+C20*$J20+C23*$J23+C26*$J26+C29*$J29+C32*$J32+C35*$J35+C38*$J38)</f>
        <v>6.3474599999981507E-2</v>
      </c>
      <c r="D44" s="2">
        <f t="shared" si="5"/>
        <v>-2.5781000000013599E-4</v>
      </c>
      <c r="E44" s="2">
        <f t="shared" si="5"/>
        <v>6.2585599999987807E-2</v>
      </c>
      <c r="F44" s="2">
        <f t="shared" si="5"/>
        <v>-7.3253600000144914E-4</v>
      </c>
      <c r="G44" s="2">
        <f t="shared" si="5"/>
        <v>-998.06518699999992</v>
      </c>
      <c r="H44" s="2">
        <f t="shared" si="5"/>
        <v>-2.2918420000003631E-3</v>
      </c>
      <c r="J44" s="2"/>
    </row>
    <row r="45" spans="1:10" x14ac:dyDescent="0.35">
      <c r="B45" t="s">
        <v>96</v>
      </c>
      <c r="C45" s="2">
        <f t="shared" ref="C45:H45" si="6">C16*$J16+C19*$J19+C22*$J22+C25*$J25+C28*$J28+C31*$J31+C34*$J34+C37*$J37</f>
        <v>1785.3964799999999</v>
      </c>
      <c r="D45" s="2">
        <f t="shared" si="6"/>
        <v>-4.4450000000004763E-2</v>
      </c>
      <c r="E45" s="2">
        <f t="shared" si="6"/>
        <v>1.7779999999959273E-2</v>
      </c>
      <c r="F45" s="2">
        <f t="shared" si="6"/>
        <v>1.7780000000016116E-2</v>
      </c>
      <c r="G45" s="2">
        <f t="shared" si="6"/>
        <v>8.5344000000020515E-3</v>
      </c>
      <c r="H45" s="2">
        <f t="shared" si="6"/>
        <v>-999.91163999999992</v>
      </c>
      <c r="J45" s="2"/>
    </row>
    <row r="46" spans="1:10" x14ac:dyDescent="0.35">
      <c r="J46" s="2"/>
    </row>
    <row r="47" spans="1:10" x14ac:dyDescent="0.35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topLeftCell="A7" zoomScale="115" zoomScaleNormal="115" workbookViewId="0">
      <selection activeCell="K32" sqref="K32"/>
    </sheetView>
  </sheetViews>
  <sheetFormatPr defaultRowHeight="14.5" x14ac:dyDescent="0.35"/>
  <cols>
    <col min="8" max="8" width="10.453125" customWidth="1"/>
  </cols>
  <sheetData>
    <row r="1" spans="1:37" x14ac:dyDescent="0.35">
      <c r="A1" t="s">
        <v>0</v>
      </c>
      <c r="B1" t="s">
        <v>103</v>
      </c>
    </row>
    <row r="2" spans="1:37" x14ac:dyDescent="0.35">
      <c r="A2" t="s">
        <v>2</v>
      </c>
      <c r="B2" t="s">
        <v>104</v>
      </c>
    </row>
    <row r="4" spans="1:37" x14ac:dyDescent="0.35">
      <c r="B4" t="s">
        <v>79</v>
      </c>
    </row>
    <row r="5" spans="1:37" x14ac:dyDescent="0.35">
      <c r="B5" t="s">
        <v>102</v>
      </c>
    </row>
    <row r="6" spans="1:37" x14ac:dyDescent="0.35">
      <c r="B6" t="s">
        <v>105</v>
      </c>
    </row>
    <row r="7" spans="1:37" x14ac:dyDescent="0.35">
      <c r="B7" t="s">
        <v>99</v>
      </c>
    </row>
    <row r="8" spans="1:37" x14ac:dyDescent="0.35">
      <c r="D8" s="1"/>
    </row>
    <row r="10" spans="1:37" x14ac:dyDescent="0.35">
      <c r="C10" t="s">
        <v>83</v>
      </c>
    </row>
    <row r="12" spans="1:37" x14ac:dyDescent="0.35">
      <c r="C12" t="s">
        <v>84</v>
      </c>
      <c r="J12" s="102" t="s">
        <v>85</v>
      </c>
      <c r="K12" s="102"/>
    </row>
    <row r="13" spans="1:37" x14ac:dyDescent="0.35">
      <c r="J13" t="s">
        <v>10</v>
      </c>
      <c r="K13" t="s">
        <v>10</v>
      </c>
      <c r="M13" t="s">
        <v>86</v>
      </c>
    </row>
    <row r="14" spans="1:37" x14ac:dyDescent="0.35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5">
      <c r="A15" s="5">
        <v>1</v>
      </c>
      <c r="B15" s="5" t="s">
        <v>39</v>
      </c>
      <c r="C15" s="7">
        <v>-252.4</v>
      </c>
      <c r="D15" s="7">
        <v>6.8197999999999999</v>
      </c>
      <c r="E15" s="7">
        <v>53.22</v>
      </c>
      <c r="F15" s="7">
        <v>29.603000000000002</v>
      </c>
      <c r="G15" s="7">
        <v>652.04</v>
      </c>
      <c r="H15" s="7">
        <v>0.59426999999999996</v>
      </c>
      <c r="J15">
        <f t="shared" ref="J15:J20" si="0">7*0.0254</f>
        <v>0.17779999999999999</v>
      </c>
      <c r="K15">
        <f>-10.5*0.0254</f>
        <v>-0.26669999999999999</v>
      </c>
      <c r="M15" s="5" t="s">
        <v>21</v>
      </c>
      <c r="N15" s="7">
        <v>-252.4</v>
      </c>
      <c r="O15" s="7">
        <v>2498.5</v>
      </c>
      <c r="P15" s="7">
        <v>118</v>
      </c>
      <c r="Q15" s="7">
        <v>-247.4</v>
      </c>
      <c r="R15" s="7">
        <v>2523.6</v>
      </c>
      <c r="S15" s="7">
        <v>-118.56</v>
      </c>
      <c r="T15" s="7">
        <v>-247.3</v>
      </c>
      <c r="U15" s="7">
        <v>-2498.6</v>
      </c>
      <c r="V15" s="7">
        <v>-118.11</v>
      </c>
      <c r="W15" s="7">
        <v>-252.88</v>
      </c>
      <c r="X15" s="7">
        <v>-2523.5</v>
      </c>
      <c r="Y15" s="7">
        <v>118.67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5">
      <c r="A16" s="5"/>
      <c r="B16" s="5" t="s">
        <v>40</v>
      </c>
      <c r="C16" s="7">
        <v>2498.5</v>
      </c>
      <c r="D16" s="7">
        <v>-250.67</v>
      </c>
      <c r="E16" s="7">
        <v>-1678.7</v>
      </c>
      <c r="F16" s="7">
        <v>-939.52</v>
      </c>
      <c r="G16" s="7">
        <v>-19.13</v>
      </c>
      <c r="H16" s="7">
        <v>-1398.3</v>
      </c>
      <c r="J16">
        <f t="shared" si="0"/>
        <v>0.17779999999999999</v>
      </c>
      <c r="K16">
        <f>-10.5*0.0254</f>
        <v>-0.26669999999999999</v>
      </c>
      <c r="M16" s="5" t="s">
        <v>22</v>
      </c>
      <c r="N16" s="7">
        <v>6.8197999999999999</v>
      </c>
      <c r="O16" s="7">
        <v>-250.67</v>
      </c>
      <c r="P16" s="7">
        <v>-21.74</v>
      </c>
      <c r="Q16" s="7">
        <v>6.5556999999999999</v>
      </c>
      <c r="R16" s="7">
        <v>-250.34</v>
      </c>
      <c r="S16" s="7">
        <v>21.585000000000001</v>
      </c>
      <c r="T16" s="7">
        <v>-6.7179000000000002</v>
      </c>
      <c r="U16" s="7">
        <v>-249.36</v>
      </c>
      <c r="V16" s="7">
        <v>-21.408999999999999</v>
      </c>
      <c r="W16" s="7">
        <v>-6.6576000000000004</v>
      </c>
      <c r="X16" s="7">
        <v>-249.62</v>
      </c>
      <c r="Y16" s="7">
        <v>21.564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5">
      <c r="A17" s="5"/>
      <c r="B17" s="5" t="s">
        <v>41</v>
      </c>
      <c r="C17" s="7">
        <v>118</v>
      </c>
      <c r="D17" s="7">
        <v>-21.74</v>
      </c>
      <c r="E17" s="7">
        <v>-252.19</v>
      </c>
      <c r="F17" s="7">
        <v>-0.84204999999999997</v>
      </c>
      <c r="G17" s="7">
        <v>432.73</v>
      </c>
      <c r="H17" s="7">
        <v>-65.203999999999994</v>
      </c>
      <c r="J17">
        <f t="shared" si="0"/>
        <v>0.17779999999999999</v>
      </c>
      <c r="K17">
        <f>-10.5*0.0254</f>
        <v>-0.26669999999999999</v>
      </c>
      <c r="M17" s="5" t="s">
        <v>23</v>
      </c>
      <c r="N17" s="7">
        <v>53.22</v>
      </c>
      <c r="O17" s="7">
        <v>-1678.7</v>
      </c>
      <c r="P17" s="7">
        <v>-252.19</v>
      </c>
      <c r="Q17" s="7">
        <v>-53.965000000000003</v>
      </c>
      <c r="R17" s="7">
        <v>1678.6</v>
      </c>
      <c r="S17" s="7">
        <v>-248.41</v>
      </c>
      <c r="T17" s="7">
        <v>-53.518999999999998</v>
      </c>
      <c r="U17" s="7">
        <v>-1678</v>
      </c>
      <c r="V17" s="7">
        <v>-249.75</v>
      </c>
      <c r="W17" s="7">
        <v>54.264000000000003</v>
      </c>
      <c r="X17" s="7">
        <v>1678</v>
      </c>
      <c r="Y17" s="7">
        <v>-249.64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5">
      <c r="A18" s="5">
        <v>2</v>
      </c>
      <c r="B18" s="5" t="s">
        <v>42</v>
      </c>
      <c r="C18" s="7">
        <v>-247.4</v>
      </c>
      <c r="D18" s="7">
        <v>6.5556999999999999</v>
      </c>
      <c r="E18" s="7">
        <v>-53.965000000000003</v>
      </c>
      <c r="F18" s="7">
        <v>-30.119</v>
      </c>
      <c r="G18" s="7">
        <v>-648.11</v>
      </c>
      <c r="H18" s="7">
        <v>-1.4762999999999999</v>
      </c>
      <c r="J18">
        <f t="shared" si="0"/>
        <v>0.17779999999999999</v>
      </c>
      <c r="K18">
        <f>10.5*0.0254</f>
        <v>0.26669999999999999</v>
      </c>
      <c r="M18" s="5" t="s">
        <v>25</v>
      </c>
      <c r="N18" s="7">
        <v>29.603000000000002</v>
      </c>
      <c r="O18" s="7">
        <v>-939.52</v>
      </c>
      <c r="P18" s="7">
        <v>-0.84204999999999997</v>
      </c>
      <c r="Q18" s="7">
        <v>-30.119</v>
      </c>
      <c r="R18" s="7">
        <v>939.5</v>
      </c>
      <c r="S18" s="7">
        <v>0.55515999999999999</v>
      </c>
      <c r="T18" s="7">
        <v>-29.41</v>
      </c>
      <c r="U18" s="7">
        <v>-939.16</v>
      </c>
      <c r="V18" s="7">
        <v>-0.17352999999999999</v>
      </c>
      <c r="W18" s="7">
        <v>29.925999999999998</v>
      </c>
      <c r="X18" s="7">
        <v>939.18</v>
      </c>
      <c r="Y18" s="7">
        <v>0.46042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5">
      <c r="A19" s="5"/>
      <c r="B19" s="5" t="s">
        <v>43</v>
      </c>
      <c r="C19" s="7">
        <v>2523.6</v>
      </c>
      <c r="D19" s="7">
        <v>-250.34</v>
      </c>
      <c r="E19" s="7">
        <v>1678.6</v>
      </c>
      <c r="F19" s="7">
        <v>939.5</v>
      </c>
      <c r="G19" s="7">
        <v>19.096</v>
      </c>
      <c r="H19" s="7">
        <v>-1412.4</v>
      </c>
      <c r="J19">
        <f t="shared" si="0"/>
        <v>0.17779999999999999</v>
      </c>
      <c r="K19">
        <f>10.5*0.0254</f>
        <v>0.26669999999999999</v>
      </c>
      <c r="M19" s="5" t="s">
        <v>26</v>
      </c>
      <c r="N19" s="7">
        <v>652.04</v>
      </c>
      <c r="O19" s="7">
        <v>-19.13</v>
      </c>
      <c r="P19" s="7">
        <v>432.73</v>
      </c>
      <c r="Q19" s="7">
        <v>-648.11</v>
      </c>
      <c r="R19" s="7">
        <v>19.096</v>
      </c>
      <c r="S19" s="7">
        <v>429.03</v>
      </c>
      <c r="T19" s="7">
        <v>644.58000000000004</v>
      </c>
      <c r="U19" s="7">
        <v>19.126000000000001</v>
      </c>
      <c r="V19" s="7">
        <v>-428.9</v>
      </c>
      <c r="W19" s="7">
        <v>-648.51</v>
      </c>
      <c r="X19" s="7">
        <v>-19.091999999999999</v>
      </c>
      <c r="Y19" s="7">
        <v>-432.87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5">
      <c r="A20" s="5"/>
      <c r="B20" s="5" t="s">
        <v>44</v>
      </c>
      <c r="C20" s="7">
        <v>-118.56</v>
      </c>
      <c r="D20" s="7">
        <v>21.585000000000001</v>
      </c>
      <c r="E20" s="7">
        <v>-248.41</v>
      </c>
      <c r="F20" s="7">
        <v>0.55515999999999999</v>
      </c>
      <c r="G20" s="7">
        <v>429.03</v>
      </c>
      <c r="H20" s="7">
        <v>65.716999999999999</v>
      </c>
      <c r="J20">
        <f t="shared" si="0"/>
        <v>0.17779999999999999</v>
      </c>
      <c r="K20">
        <f>10.5*0.0254</f>
        <v>0.26669999999999999</v>
      </c>
      <c r="M20" s="5" t="s">
        <v>27</v>
      </c>
      <c r="N20" s="7">
        <v>0.59426999999999996</v>
      </c>
      <c r="O20" s="7">
        <v>-1398.3</v>
      </c>
      <c r="P20" s="7">
        <v>-65.203999999999994</v>
      </c>
      <c r="Q20" s="7">
        <v>-1.4762999999999999</v>
      </c>
      <c r="R20" s="7">
        <v>-1412.4</v>
      </c>
      <c r="S20" s="7">
        <v>65.716999999999999</v>
      </c>
      <c r="T20" s="7">
        <v>-0.93725999999999998</v>
      </c>
      <c r="U20" s="7">
        <v>1398.4</v>
      </c>
      <c r="V20" s="7">
        <v>65.275999999999996</v>
      </c>
      <c r="W20" s="7">
        <v>1.8192999999999999</v>
      </c>
      <c r="X20" s="7">
        <v>1412.4</v>
      </c>
      <c r="Y20" s="7">
        <v>-65.789000000000001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5">
      <c r="A21" s="5">
        <v>3</v>
      </c>
      <c r="B21" s="5" t="s">
        <v>45</v>
      </c>
      <c r="C21" s="7">
        <v>-247.3</v>
      </c>
      <c r="D21" s="7">
        <v>-6.7179000000000002</v>
      </c>
      <c r="E21" s="7">
        <v>-53.518999999999998</v>
      </c>
      <c r="F21" s="7">
        <v>-29.41</v>
      </c>
      <c r="G21" s="7">
        <v>644.58000000000004</v>
      </c>
      <c r="H21" s="7">
        <v>-0.93725999999999998</v>
      </c>
      <c r="J21">
        <f t="shared" ref="J21:J26" si="1">-7*0.0254</f>
        <v>-0.17779999999999999</v>
      </c>
      <c r="K21">
        <f>-10.5*0.0254</f>
        <v>-0.26669999999999999</v>
      </c>
      <c r="W21" s="2"/>
    </row>
    <row r="22" spans="1:37" x14ac:dyDescent="0.35">
      <c r="A22" s="5"/>
      <c r="B22" s="5" t="s">
        <v>46</v>
      </c>
      <c r="C22" s="7">
        <v>-2498.6</v>
      </c>
      <c r="D22" s="7">
        <v>-249.36</v>
      </c>
      <c r="E22" s="7">
        <v>-1678</v>
      </c>
      <c r="F22" s="7">
        <v>-939.16</v>
      </c>
      <c r="G22" s="7">
        <v>19.126000000000001</v>
      </c>
      <c r="H22" s="7">
        <v>1398.4</v>
      </c>
      <c r="J22">
        <f t="shared" si="1"/>
        <v>-0.17779999999999999</v>
      </c>
      <c r="K22">
        <f>-10.5*0.0254</f>
        <v>-0.26669999999999999</v>
      </c>
      <c r="W22" s="2"/>
    </row>
    <row r="23" spans="1:37" x14ac:dyDescent="0.35">
      <c r="A23" s="5"/>
      <c r="B23" s="5" t="s">
        <v>47</v>
      </c>
      <c r="C23" s="7">
        <v>-118.11</v>
      </c>
      <c r="D23" s="7">
        <v>-21.408999999999999</v>
      </c>
      <c r="E23" s="7">
        <v>-249.75</v>
      </c>
      <c r="F23" s="7">
        <v>-0.17352999999999999</v>
      </c>
      <c r="G23" s="7">
        <v>-428.9</v>
      </c>
      <c r="H23" s="7">
        <v>65.275999999999996</v>
      </c>
      <c r="J23">
        <f t="shared" si="1"/>
        <v>-0.17779999999999999</v>
      </c>
      <c r="K23">
        <f>-10.5*0.0254</f>
        <v>-0.26669999999999999</v>
      </c>
      <c r="W23" s="2"/>
    </row>
    <row r="24" spans="1:37" x14ac:dyDescent="0.35">
      <c r="A24" s="5">
        <v>4</v>
      </c>
      <c r="B24" s="5" t="s">
        <v>48</v>
      </c>
      <c r="C24" s="7">
        <v>-252.88</v>
      </c>
      <c r="D24" s="7">
        <v>-6.6576000000000004</v>
      </c>
      <c r="E24" s="7">
        <v>54.264000000000003</v>
      </c>
      <c r="F24" s="7">
        <v>29.925999999999998</v>
      </c>
      <c r="G24" s="7">
        <v>-648.51</v>
      </c>
      <c r="H24" s="7">
        <v>1.8192999999999999</v>
      </c>
      <c r="J24">
        <f t="shared" si="1"/>
        <v>-0.17779999999999999</v>
      </c>
      <c r="K24">
        <f>10.5*0.0254</f>
        <v>0.26669999999999999</v>
      </c>
      <c r="W24" s="2"/>
    </row>
    <row r="25" spans="1:37" x14ac:dyDescent="0.35">
      <c r="A25" s="5"/>
      <c r="B25" s="5" t="s">
        <v>49</v>
      </c>
      <c r="C25" s="7">
        <v>-2523.5</v>
      </c>
      <c r="D25" s="7">
        <v>-249.62</v>
      </c>
      <c r="E25" s="7">
        <v>1678</v>
      </c>
      <c r="F25" s="7">
        <v>939.18</v>
      </c>
      <c r="G25" s="7">
        <v>-19.091999999999999</v>
      </c>
      <c r="H25" s="7">
        <v>1412.4</v>
      </c>
      <c r="J25">
        <f t="shared" si="1"/>
        <v>-0.17779999999999999</v>
      </c>
      <c r="K25">
        <f>10.5*0.0254</f>
        <v>0.26669999999999999</v>
      </c>
      <c r="W25" s="2"/>
    </row>
    <row r="26" spans="1:37" x14ac:dyDescent="0.35">
      <c r="A26" s="5"/>
      <c r="B26" s="5" t="s">
        <v>50</v>
      </c>
      <c r="C26" s="7">
        <v>118.67</v>
      </c>
      <c r="D26" s="7">
        <v>21.564</v>
      </c>
      <c r="E26" s="7">
        <v>-249.64</v>
      </c>
      <c r="F26" s="7">
        <v>0.46042</v>
      </c>
      <c r="G26" s="7">
        <v>-432.87</v>
      </c>
      <c r="H26" s="7">
        <v>-65.789000000000001</v>
      </c>
      <c r="J26">
        <f t="shared" si="1"/>
        <v>-0.17779999999999999</v>
      </c>
      <c r="K26">
        <f>10.5*0.0254</f>
        <v>0.26669999999999999</v>
      </c>
    </row>
    <row r="27" spans="1:37" x14ac:dyDescent="0.35">
      <c r="A27" s="5"/>
      <c r="B27" s="5"/>
      <c r="C27" s="5"/>
      <c r="D27" s="5"/>
      <c r="E27" s="5"/>
      <c r="F27" s="5"/>
      <c r="G27" s="5"/>
      <c r="H27" s="5"/>
    </row>
    <row r="28" spans="1:37" x14ac:dyDescent="0.35">
      <c r="A28" s="5"/>
      <c r="B28" s="5"/>
      <c r="C28" s="5"/>
      <c r="D28" s="5"/>
      <c r="E28" s="5"/>
      <c r="F28" s="5"/>
      <c r="G28" s="5"/>
      <c r="H28" s="5"/>
    </row>
    <row r="29" spans="1:37" x14ac:dyDescent="0.35">
      <c r="A29" s="5"/>
      <c r="B29" s="5"/>
      <c r="C29" s="5"/>
      <c r="D29" s="5"/>
      <c r="E29" s="5"/>
      <c r="F29" s="5"/>
      <c r="G29" s="5"/>
      <c r="H29" s="5"/>
    </row>
    <row r="30" spans="1:37" x14ac:dyDescent="0.35">
      <c r="A30" s="5"/>
      <c r="B30" s="5"/>
      <c r="C30" s="5"/>
      <c r="D30" s="5"/>
      <c r="E30" s="5"/>
      <c r="F30" s="5"/>
      <c r="G30" s="5"/>
      <c r="H30" s="5"/>
    </row>
    <row r="31" spans="1:37" x14ac:dyDescent="0.35">
      <c r="A31" s="5"/>
      <c r="B31" s="5"/>
      <c r="C31" s="5"/>
      <c r="D31" s="5"/>
      <c r="E31" s="5"/>
      <c r="F31" s="5"/>
      <c r="G31" s="5"/>
      <c r="H31" s="5"/>
    </row>
    <row r="32" spans="1:37" x14ac:dyDescent="0.35">
      <c r="A32" s="5"/>
      <c r="B32" s="5"/>
      <c r="C32" s="5"/>
      <c r="D32" s="5"/>
      <c r="E32" s="5"/>
      <c r="F32" s="5"/>
      <c r="G32" s="5"/>
      <c r="H32" s="5"/>
    </row>
    <row r="33" spans="1:10" x14ac:dyDescent="0.35">
      <c r="A33" s="5"/>
      <c r="B33" s="5"/>
      <c r="C33" s="5"/>
      <c r="D33" s="5"/>
      <c r="E33" s="5"/>
      <c r="F33" s="5"/>
      <c r="G33" s="5"/>
      <c r="H33" s="5"/>
    </row>
    <row r="34" spans="1:10" x14ac:dyDescent="0.35">
      <c r="A34" s="5"/>
      <c r="B34" s="5"/>
      <c r="C34" s="5"/>
      <c r="D34" s="5"/>
      <c r="E34" s="5"/>
      <c r="F34" s="5"/>
      <c r="G34" s="5"/>
      <c r="H34" s="5"/>
    </row>
    <row r="35" spans="1:10" x14ac:dyDescent="0.35">
      <c r="A35" s="5"/>
      <c r="B35" s="5"/>
      <c r="C35" s="5"/>
      <c r="D35" s="5"/>
      <c r="E35" s="5"/>
      <c r="F35" s="5"/>
      <c r="G35" s="5"/>
      <c r="H35" s="5"/>
    </row>
    <row r="36" spans="1:10" x14ac:dyDescent="0.35">
      <c r="A36" s="5"/>
      <c r="B36" s="5"/>
      <c r="C36" s="5"/>
      <c r="D36" s="5"/>
      <c r="E36" s="5"/>
      <c r="F36" s="5"/>
      <c r="G36" s="5"/>
      <c r="H36" s="5"/>
    </row>
    <row r="37" spans="1:10" x14ac:dyDescent="0.35">
      <c r="A37" s="5"/>
      <c r="B37" s="5"/>
      <c r="C37" s="5"/>
      <c r="D37" s="5"/>
      <c r="E37" s="5"/>
      <c r="F37" s="5"/>
      <c r="G37" s="5"/>
      <c r="H37" s="5"/>
    </row>
    <row r="38" spans="1:10" x14ac:dyDescent="0.35">
      <c r="A38" s="5"/>
      <c r="B38" s="5"/>
      <c r="C38" s="5"/>
      <c r="D38" s="5"/>
      <c r="E38" s="5"/>
      <c r="F38" s="5"/>
      <c r="G38" s="5"/>
      <c r="H38" s="5"/>
    </row>
    <row r="40" spans="1:10" x14ac:dyDescent="0.35">
      <c r="B40" t="s">
        <v>91</v>
      </c>
      <c r="C40" s="2">
        <f t="shared" ref="C40:H42" si="2">C15+C18+C21+C24+C27+C30+C33+C36</f>
        <v>-999.98</v>
      </c>
      <c r="D40" s="2">
        <f t="shared" si="2"/>
        <v>-1.7763568394002505E-15</v>
      </c>
      <c r="E40" s="2">
        <f t="shared" si="2"/>
        <v>0</v>
      </c>
      <c r="F40" s="2">
        <f t="shared" si="2"/>
        <v>0</v>
      </c>
      <c r="G40" s="2">
        <f t="shared" si="2"/>
        <v>0</v>
      </c>
      <c r="H40" s="2">
        <f t="shared" si="2"/>
        <v>9.9999999998434674E-6</v>
      </c>
    </row>
    <row r="41" spans="1:10" x14ac:dyDescent="0.35">
      <c r="B41" t="s">
        <v>92</v>
      </c>
      <c r="C41" s="2">
        <f t="shared" si="2"/>
        <v>4.5474735088646412E-13</v>
      </c>
      <c r="D41" s="2">
        <f t="shared" si="2"/>
        <v>-999.99</v>
      </c>
      <c r="E41" s="2">
        <f t="shared" si="2"/>
        <v>-0.10000000000013642</v>
      </c>
      <c r="F41" s="2">
        <f t="shared" si="2"/>
        <v>0</v>
      </c>
      <c r="G41" s="2">
        <f t="shared" si="2"/>
        <v>3.5527136788005009E-15</v>
      </c>
      <c r="H41" s="2">
        <f t="shared" si="2"/>
        <v>0.1000000000003638</v>
      </c>
    </row>
    <row r="42" spans="1:10" x14ac:dyDescent="0.35">
      <c r="B42" t="s">
        <v>93</v>
      </c>
      <c r="C42" s="2">
        <f t="shared" si="2"/>
        <v>0</v>
      </c>
      <c r="D42" s="2">
        <f t="shared" si="2"/>
        <v>3.5527136788005009E-15</v>
      </c>
      <c r="E42" s="2">
        <f t="shared" si="2"/>
        <v>-999.99</v>
      </c>
      <c r="F42" s="2">
        <f t="shared" si="2"/>
        <v>5.5511151231257827E-17</v>
      </c>
      <c r="G42" s="2">
        <f t="shared" si="2"/>
        <v>-9.9999999999909051E-3</v>
      </c>
      <c r="H42" s="2">
        <f t="shared" si="2"/>
        <v>0</v>
      </c>
    </row>
    <row r="43" spans="1:10" x14ac:dyDescent="0.35">
      <c r="B43" t="s">
        <v>94</v>
      </c>
      <c r="C43" s="2">
        <f t="shared" ref="C43:H43" si="3">C16*$K16+C19*$K19+C22*$K22+C25*$K25+C28*$K28+C31*$K31+C34*$K34+C37*$K37</f>
        <v>5.3339999999934662E-2</v>
      </c>
      <c r="D43" s="2">
        <f t="shared" si="3"/>
        <v>1.86689999999885E-2</v>
      </c>
      <c r="E43" s="2">
        <f t="shared" si="3"/>
        <v>1790.4371100000001</v>
      </c>
      <c r="F43" s="2">
        <f t="shared" si="3"/>
        <v>1002.087912</v>
      </c>
      <c r="G43" s="2">
        <f t="shared" si="3"/>
        <v>2.133600000001401E-3</v>
      </c>
      <c r="H43" s="2">
        <f t="shared" si="3"/>
        <v>-2.6670000000024174E-2</v>
      </c>
    </row>
    <row r="44" spans="1:10" x14ac:dyDescent="0.35">
      <c r="B44" t="s">
        <v>95</v>
      </c>
      <c r="C44" s="2">
        <f t="shared" ref="C44:H44" si="4">(C15*$K15+C18*$K18+C21*$K21+C24*$K24+C27*$K27+C30*$K30+C33*$K33+C36*$K36)-(C17*$J17+C20*$J20+C23*$J23+C26*$J26+C29*$J29+C32*$J32+C35*$J35+C38*$J38)</f>
        <v>4.4449999999997658E-2</v>
      </c>
      <c r="D44" s="2">
        <f t="shared" si="4"/>
        <v>7.6453999999959166E-4</v>
      </c>
      <c r="E44" s="2">
        <f t="shared" si="4"/>
        <v>0.37462459999999886</v>
      </c>
      <c r="F44" s="2">
        <f t="shared" si="4"/>
        <v>-9.2811600000076988E-4</v>
      </c>
      <c r="G44" s="2">
        <f t="shared" si="4"/>
        <v>-998.060742</v>
      </c>
      <c r="H44" s="2">
        <f t="shared" si="4"/>
        <v>5.3073299999872869E-4</v>
      </c>
      <c r="J44" s="2"/>
    </row>
    <row r="45" spans="1:10" x14ac:dyDescent="0.35">
      <c r="B45" t="s">
        <v>96</v>
      </c>
      <c r="C45" s="2">
        <f t="shared" ref="C45:H45" si="5">C16*$J16+C19*$J19+C22*$J22+C25*$J25+C28*$J28+C31*$J31+C34*$J34+C37*$J37</f>
        <v>1785.8587599999998</v>
      </c>
      <c r="D45" s="2">
        <f t="shared" si="5"/>
        <v>-0.36093400000000031</v>
      </c>
      <c r="E45" s="2">
        <f t="shared" si="5"/>
        <v>-1.7780000000016116E-2</v>
      </c>
      <c r="F45" s="2">
        <f t="shared" si="5"/>
        <v>-7.1120000000064465E-3</v>
      </c>
      <c r="G45" s="2">
        <f t="shared" si="5"/>
        <v>-1.2090400000000834E-2</v>
      </c>
      <c r="H45" s="2">
        <f t="shared" si="5"/>
        <v>-999.5027</v>
      </c>
      <c r="J45" s="2"/>
    </row>
    <row r="46" spans="1:10" x14ac:dyDescent="0.35">
      <c r="J46" s="2"/>
    </row>
    <row r="47" spans="1:10" x14ac:dyDescent="0.35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topLeftCell="E13" zoomScale="115" zoomScaleNormal="115" workbookViewId="0">
      <selection activeCell="G64" sqref="G64"/>
    </sheetView>
  </sheetViews>
  <sheetFormatPr defaultRowHeight="14.5" x14ac:dyDescent="0.35"/>
  <cols>
    <col min="8" max="8" width="10.453125" customWidth="1"/>
  </cols>
  <sheetData>
    <row r="1" spans="1:37" x14ac:dyDescent="0.35">
      <c r="A1" t="s">
        <v>0</v>
      </c>
      <c r="B1" t="s">
        <v>251</v>
      </c>
    </row>
    <row r="2" spans="1:37" x14ac:dyDescent="0.35">
      <c r="A2" t="s">
        <v>2</v>
      </c>
      <c r="B2" t="s">
        <v>252</v>
      </c>
    </row>
    <row r="4" spans="1:37" x14ac:dyDescent="0.35">
      <c r="B4" t="s">
        <v>79</v>
      </c>
    </row>
    <row r="5" spans="1:37" x14ac:dyDescent="0.35">
      <c r="B5" t="s">
        <v>253</v>
      </c>
    </row>
    <row r="6" spans="1:37" x14ac:dyDescent="0.35">
      <c r="B6" t="s">
        <v>254</v>
      </c>
    </row>
    <row r="7" spans="1:37" x14ac:dyDescent="0.35">
      <c r="B7" t="s">
        <v>99</v>
      </c>
    </row>
    <row r="8" spans="1:37" x14ac:dyDescent="0.35">
      <c r="D8" s="1"/>
    </row>
    <row r="10" spans="1:37" x14ac:dyDescent="0.35">
      <c r="C10" t="s">
        <v>83</v>
      </c>
    </row>
    <row r="12" spans="1:37" x14ac:dyDescent="0.35">
      <c r="C12" t="s">
        <v>84</v>
      </c>
      <c r="J12" s="102" t="s">
        <v>85</v>
      </c>
      <c r="K12" s="102"/>
    </row>
    <row r="13" spans="1:37" x14ac:dyDescent="0.35">
      <c r="J13" t="s">
        <v>10</v>
      </c>
      <c r="K13" t="s">
        <v>10</v>
      </c>
      <c r="M13" t="s">
        <v>86</v>
      </c>
    </row>
    <row r="14" spans="1:37" x14ac:dyDescent="0.35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5">
      <c r="A15" s="5">
        <v>1</v>
      </c>
      <c r="B15" s="5" t="s">
        <v>39</v>
      </c>
      <c r="C15" s="58">
        <v>-248.95</v>
      </c>
      <c r="D15" s="58">
        <v>4.1280000000000001</v>
      </c>
      <c r="E15" s="58">
        <v>66.867999999999995</v>
      </c>
      <c r="F15" s="58">
        <v>37.307000000000002</v>
      </c>
      <c r="G15" s="58">
        <v>885.02</v>
      </c>
      <c r="H15" s="58">
        <v>7.1058999999999997E-2</v>
      </c>
      <c r="J15">
        <f>5.5*0.0254</f>
        <v>0.13969999999999999</v>
      </c>
      <c r="K15">
        <f>-5.5*0.0254</f>
        <v>-0.13969999999999999</v>
      </c>
      <c r="M15" s="5" t="s">
        <v>21</v>
      </c>
      <c r="N15" s="58">
        <v>-248.95</v>
      </c>
      <c r="O15" s="58">
        <v>3194.2</v>
      </c>
      <c r="P15" s="58">
        <v>66.713999999999999</v>
      </c>
      <c r="Q15" s="58">
        <v>-251.89</v>
      </c>
      <c r="R15" s="58">
        <v>3196.2</v>
      </c>
      <c r="S15" s="58">
        <v>-67.019000000000005</v>
      </c>
      <c r="T15" s="58">
        <v>-250.66</v>
      </c>
      <c r="U15" s="58">
        <v>-3194.3</v>
      </c>
      <c r="V15" s="58">
        <v>-67.131</v>
      </c>
      <c r="W15" s="58">
        <v>-248.49</v>
      </c>
      <c r="X15" s="58">
        <v>-3196.1</v>
      </c>
      <c r="Y15" s="58">
        <v>67.436000000000007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5">
      <c r="A16" s="5"/>
      <c r="B16" s="5" t="s">
        <v>40</v>
      </c>
      <c r="C16" s="58">
        <v>3194.2</v>
      </c>
      <c r="D16" s="58">
        <v>-249.92</v>
      </c>
      <c r="E16" s="58">
        <v>-3181</v>
      </c>
      <c r="F16" s="58">
        <v>-1780.8</v>
      </c>
      <c r="G16" s="58">
        <v>-3.1162000000000001</v>
      </c>
      <c r="H16" s="58">
        <v>-1788.4</v>
      </c>
      <c r="J16">
        <f t="shared" ref="J16:K20" si="0">5.5*0.0254</f>
        <v>0.13969999999999999</v>
      </c>
      <c r="K16">
        <f>-5.5*0.0254</f>
        <v>-0.13969999999999999</v>
      </c>
      <c r="M16" s="5" t="s">
        <v>22</v>
      </c>
      <c r="N16" s="58">
        <v>4.1280000000000001</v>
      </c>
      <c r="O16" s="58">
        <v>-249.92</v>
      </c>
      <c r="P16" s="58">
        <v>-4.1323999999999996</v>
      </c>
      <c r="Q16" s="58">
        <v>4.1485000000000003</v>
      </c>
      <c r="R16" s="58">
        <v>-249.7</v>
      </c>
      <c r="S16" s="58">
        <v>4.1573000000000002</v>
      </c>
      <c r="T16" s="58">
        <v>-4.1565000000000003</v>
      </c>
      <c r="U16" s="58">
        <v>-250.06</v>
      </c>
      <c r="V16" s="58">
        <v>-4.2160000000000002</v>
      </c>
      <c r="W16" s="58">
        <v>-4.12</v>
      </c>
      <c r="X16" s="58">
        <v>-250.31</v>
      </c>
      <c r="Y16" s="58">
        <v>4.1910999999999996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5">
      <c r="A17" s="5"/>
      <c r="B17" s="5" t="s">
        <v>41</v>
      </c>
      <c r="C17" s="58">
        <v>66.713999999999999</v>
      </c>
      <c r="D17" s="58">
        <v>-4.1323999999999996</v>
      </c>
      <c r="E17" s="58">
        <v>-247.3</v>
      </c>
      <c r="F17" s="58">
        <v>0.40409</v>
      </c>
      <c r="G17" s="58">
        <v>886.45</v>
      </c>
      <c r="H17" s="58">
        <v>-37.073999999999998</v>
      </c>
      <c r="J17">
        <f t="shared" si="0"/>
        <v>0.13969999999999999</v>
      </c>
      <c r="K17">
        <f>-5.5*0.0254</f>
        <v>-0.13969999999999999</v>
      </c>
      <c r="M17" s="5" t="s">
        <v>23</v>
      </c>
      <c r="N17" s="58">
        <v>66.867999999999995</v>
      </c>
      <c r="O17" s="58">
        <v>-3181</v>
      </c>
      <c r="P17" s="58">
        <v>-247.3</v>
      </c>
      <c r="Q17" s="58">
        <v>-67.576999999999998</v>
      </c>
      <c r="R17" s="58">
        <v>3181</v>
      </c>
      <c r="S17" s="58">
        <v>-252.89</v>
      </c>
      <c r="T17" s="58">
        <v>-66.238</v>
      </c>
      <c r="U17" s="58">
        <v>-3209.5</v>
      </c>
      <c r="V17" s="58">
        <v>-250.88</v>
      </c>
      <c r="W17" s="58">
        <v>66.947999999999993</v>
      </c>
      <c r="X17" s="58">
        <v>3209.5</v>
      </c>
      <c r="Y17" s="58">
        <v>-248.93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5">
      <c r="A18" s="5">
        <v>2</v>
      </c>
      <c r="B18" s="5" t="s">
        <v>42</v>
      </c>
      <c r="C18" s="58">
        <v>-251.89</v>
      </c>
      <c r="D18" s="58">
        <v>4.1485000000000003</v>
      </c>
      <c r="E18" s="58">
        <v>-67.576999999999998</v>
      </c>
      <c r="F18" s="58">
        <v>-36.997</v>
      </c>
      <c r="G18" s="58">
        <v>-889.65</v>
      </c>
      <c r="H18" s="58">
        <v>0.27403</v>
      </c>
      <c r="J18">
        <f t="shared" si="0"/>
        <v>0.13969999999999999</v>
      </c>
      <c r="K18">
        <f>5.5*0.0254</f>
        <v>0.13969999999999999</v>
      </c>
      <c r="M18" s="5" t="s">
        <v>25</v>
      </c>
      <c r="N18" s="58">
        <v>37.307000000000002</v>
      </c>
      <c r="O18" s="58">
        <v>-1780.8</v>
      </c>
      <c r="P18" s="58">
        <v>0.40409</v>
      </c>
      <c r="Q18" s="58">
        <v>-36.997</v>
      </c>
      <c r="R18" s="58">
        <v>1780.8</v>
      </c>
      <c r="S18" s="58">
        <v>-9.6060999999999994E-2</v>
      </c>
      <c r="T18" s="58">
        <v>-37.624000000000002</v>
      </c>
      <c r="U18" s="58">
        <v>-1797</v>
      </c>
      <c r="V18" s="58">
        <v>-0.68174999999999997</v>
      </c>
      <c r="W18" s="58">
        <v>37.314</v>
      </c>
      <c r="X18" s="58">
        <v>1797.1</v>
      </c>
      <c r="Y18" s="58">
        <v>0.37372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5">
      <c r="A19" s="5"/>
      <c r="B19" s="5" t="s">
        <v>43</v>
      </c>
      <c r="C19" s="58">
        <v>3196.2</v>
      </c>
      <c r="D19" s="58">
        <v>-249.7</v>
      </c>
      <c r="E19" s="58">
        <v>3181</v>
      </c>
      <c r="F19" s="58">
        <v>1780.8</v>
      </c>
      <c r="G19" s="58">
        <v>2.8953000000000002</v>
      </c>
      <c r="H19" s="58">
        <v>-1789.3</v>
      </c>
      <c r="J19">
        <f t="shared" si="0"/>
        <v>0.13969999999999999</v>
      </c>
      <c r="K19">
        <f t="shared" si="0"/>
        <v>0.13969999999999999</v>
      </c>
      <c r="M19" s="5" t="s">
        <v>26</v>
      </c>
      <c r="N19" s="58">
        <v>885.02</v>
      </c>
      <c r="O19" s="58">
        <v>-3.1162000000000001</v>
      </c>
      <c r="P19" s="58">
        <v>886.45</v>
      </c>
      <c r="Q19" s="58">
        <v>-889.65</v>
      </c>
      <c r="R19" s="58">
        <v>2.8953000000000002</v>
      </c>
      <c r="S19" s="58">
        <v>896.82</v>
      </c>
      <c r="T19" s="58">
        <v>892.7</v>
      </c>
      <c r="U19" s="58">
        <v>3.1404000000000001</v>
      </c>
      <c r="V19" s="58">
        <v>-892.59</v>
      </c>
      <c r="W19" s="58">
        <v>-888.07</v>
      </c>
      <c r="X19" s="58">
        <v>-2.9195000000000002</v>
      </c>
      <c r="Y19" s="58">
        <v>-890.68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5">
      <c r="A20" s="5"/>
      <c r="B20" s="5" t="s">
        <v>44</v>
      </c>
      <c r="C20" s="58">
        <v>-67.019000000000005</v>
      </c>
      <c r="D20" s="58">
        <v>4.1573000000000002</v>
      </c>
      <c r="E20" s="58">
        <v>-252.89</v>
      </c>
      <c r="F20" s="58">
        <v>-9.6060999999999994E-2</v>
      </c>
      <c r="G20" s="58">
        <v>896.82</v>
      </c>
      <c r="H20" s="58">
        <v>36.941000000000003</v>
      </c>
      <c r="J20">
        <f t="shared" si="0"/>
        <v>0.13969999999999999</v>
      </c>
      <c r="K20">
        <f t="shared" si="0"/>
        <v>0.13969999999999999</v>
      </c>
      <c r="M20" s="5" t="s">
        <v>27</v>
      </c>
      <c r="N20" s="58">
        <v>7.1058999999999997E-2</v>
      </c>
      <c r="O20" s="58">
        <v>-1788.4</v>
      </c>
      <c r="P20" s="58">
        <v>-37.073999999999998</v>
      </c>
      <c r="Q20" s="58">
        <v>0.27403</v>
      </c>
      <c r="R20" s="58">
        <v>-1789.3</v>
      </c>
      <c r="S20" s="58">
        <v>36.941000000000003</v>
      </c>
      <c r="T20" s="58">
        <v>5.6652000000000001E-2</v>
      </c>
      <c r="U20" s="58">
        <v>1788.4</v>
      </c>
      <c r="V20" s="58">
        <v>37.866999999999997</v>
      </c>
      <c r="W20" s="58">
        <v>-0.40173999999999999</v>
      </c>
      <c r="X20" s="58">
        <v>1789.3</v>
      </c>
      <c r="Y20" s="58">
        <v>-37.734000000000002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5">
      <c r="A21" s="5">
        <v>3</v>
      </c>
      <c r="B21" s="5" t="s">
        <v>45</v>
      </c>
      <c r="C21" s="58">
        <v>-250.66</v>
      </c>
      <c r="D21" s="58">
        <v>-4.1565000000000003</v>
      </c>
      <c r="E21" s="58">
        <v>-66.238</v>
      </c>
      <c r="F21" s="58">
        <v>-37.624000000000002</v>
      </c>
      <c r="G21" s="58">
        <v>892.7</v>
      </c>
      <c r="H21" s="58">
        <v>5.6652000000000001E-2</v>
      </c>
      <c r="J21">
        <f t="shared" ref="J21:K23" si="1">-5.5*0.0254</f>
        <v>-0.13969999999999999</v>
      </c>
      <c r="K21">
        <f t="shared" si="1"/>
        <v>-0.13969999999999999</v>
      </c>
      <c r="W21" s="2"/>
    </row>
    <row r="22" spans="1:37" x14ac:dyDescent="0.35">
      <c r="A22" s="5"/>
      <c r="B22" s="5" t="s">
        <v>46</v>
      </c>
      <c r="C22" s="58">
        <v>-3194.3</v>
      </c>
      <c r="D22" s="58">
        <v>-250.06</v>
      </c>
      <c r="E22" s="58">
        <v>-3209.5</v>
      </c>
      <c r="F22" s="58">
        <v>-1797</v>
      </c>
      <c r="G22" s="58">
        <v>3.1404000000000001</v>
      </c>
      <c r="H22" s="58">
        <v>1788.4</v>
      </c>
      <c r="J22">
        <f t="shared" si="1"/>
        <v>-0.13969999999999999</v>
      </c>
      <c r="K22">
        <f t="shared" si="1"/>
        <v>-0.13969999999999999</v>
      </c>
      <c r="W22" s="2"/>
    </row>
    <row r="23" spans="1:37" x14ac:dyDescent="0.35">
      <c r="A23" s="5"/>
      <c r="B23" s="5" t="s">
        <v>47</v>
      </c>
      <c r="C23" s="58">
        <v>-67.131</v>
      </c>
      <c r="D23" s="58">
        <v>-4.2160000000000002</v>
      </c>
      <c r="E23" s="58">
        <v>-250.88</v>
      </c>
      <c r="F23" s="58">
        <v>-0.68174999999999997</v>
      </c>
      <c r="G23" s="58">
        <v>-892.59</v>
      </c>
      <c r="H23" s="58">
        <v>37.866999999999997</v>
      </c>
      <c r="J23">
        <f t="shared" si="1"/>
        <v>-0.13969999999999999</v>
      </c>
      <c r="K23">
        <f t="shared" si="1"/>
        <v>-0.13969999999999999</v>
      </c>
      <c r="W23" s="2"/>
    </row>
    <row r="24" spans="1:37" x14ac:dyDescent="0.35">
      <c r="A24" s="5">
        <v>4</v>
      </c>
      <c r="B24" s="5" t="s">
        <v>48</v>
      </c>
      <c r="C24" s="58">
        <v>-248.49</v>
      </c>
      <c r="D24" s="58">
        <v>-4.12</v>
      </c>
      <c r="E24" s="58">
        <v>66.947999999999993</v>
      </c>
      <c r="F24" s="58">
        <v>37.314</v>
      </c>
      <c r="G24" s="58">
        <v>-888.07</v>
      </c>
      <c r="H24" s="58">
        <v>-0.40173999999999999</v>
      </c>
      <c r="J24">
        <f>-5.5*0.0254</f>
        <v>-0.13969999999999999</v>
      </c>
      <c r="K24">
        <f>5.5*0.0254</f>
        <v>0.13969999999999999</v>
      </c>
      <c r="W24" s="2"/>
    </row>
    <row r="25" spans="1:37" x14ac:dyDescent="0.35">
      <c r="A25" s="5"/>
      <c r="B25" s="5" t="s">
        <v>49</v>
      </c>
      <c r="C25" s="58">
        <v>-3196.1</v>
      </c>
      <c r="D25" s="58">
        <v>-250.31</v>
      </c>
      <c r="E25" s="58">
        <v>3209.5</v>
      </c>
      <c r="F25" s="58">
        <v>1797.1</v>
      </c>
      <c r="G25" s="58">
        <v>-2.9195000000000002</v>
      </c>
      <c r="H25" s="58">
        <v>1789.3</v>
      </c>
      <c r="J25">
        <f>-5.5*0.0254</f>
        <v>-0.13969999999999999</v>
      </c>
      <c r="K25">
        <f>5.5*0.0254</f>
        <v>0.13969999999999999</v>
      </c>
      <c r="W25" s="2"/>
    </row>
    <row r="26" spans="1:37" x14ac:dyDescent="0.35">
      <c r="A26" s="5"/>
      <c r="B26" s="5" t="s">
        <v>50</v>
      </c>
      <c r="C26" s="58">
        <v>67.436000000000007</v>
      </c>
      <c r="D26" s="58">
        <v>4.1910999999999996</v>
      </c>
      <c r="E26" s="58">
        <v>-248.93</v>
      </c>
      <c r="F26" s="58">
        <v>0.37372</v>
      </c>
      <c r="G26" s="58">
        <v>-890.68</v>
      </c>
      <c r="H26" s="58">
        <v>-37.734000000000002</v>
      </c>
      <c r="J26">
        <f>-5.5*0.0254</f>
        <v>-0.13969999999999999</v>
      </c>
      <c r="K26">
        <f>5.5*0.0254</f>
        <v>0.13969999999999999</v>
      </c>
    </row>
    <row r="27" spans="1:37" x14ac:dyDescent="0.35">
      <c r="A27" s="5"/>
      <c r="B27" s="5"/>
      <c r="C27" s="5"/>
      <c r="D27" s="5"/>
      <c r="E27" s="5"/>
      <c r="F27" s="5"/>
      <c r="G27" s="5"/>
      <c r="H27" s="5"/>
    </row>
    <row r="28" spans="1:37" x14ac:dyDescent="0.35">
      <c r="A28" s="5"/>
      <c r="B28" s="5"/>
      <c r="C28" s="5"/>
      <c r="D28" s="5"/>
      <c r="E28" s="5"/>
      <c r="F28" s="5"/>
      <c r="G28" s="5"/>
      <c r="H28" s="5"/>
    </row>
    <row r="29" spans="1:37" x14ac:dyDescent="0.35">
      <c r="A29" s="5"/>
      <c r="B29" s="5"/>
      <c r="C29" s="5"/>
      <c r="D29" s="5"/>
      <c r="E29" s="5"/>
      <c r="F29" s="5"/>
      <c r="G29" s="5"/>
      <c r="H29" s="5"/>
    </row>
    <row r="30" spans="1:37" x14ac:dyDescent="0.35">
      <c r="A30" s="5"/>
      <c r="B30" s="5"/>
      <c r="C30" s="5"/>
      <c r="D30" s="5"/>
      <c r="E30" s="5"/>
      <c r="F30" s="5"/>
      <c r="G30" s="5"/>
      <c r="H30" s="5"/>
    </row>
    <row r="31" spans="1:37" x14ac:dyDescent="0.35">
      <c r="A31" s="5"/>
      <c r="B31" s="5"/>
      <c r="C31" s="5"/>
      <c r="D31" s="5"/>
      <c r="E31" s="5"/>
      <c r="F31" s="5"/>
      <c r="G31" s="5"/>
      <c r="H31" s="5"/>
    </row>
    <row r="32" spans="1:37" x14ac:dyDescent="0.35">
      <c r="A32" s="5"/>
      <c r="B32" s="5"/>
      <c r="C32" s="5"/>
      <c r="D32" s="5"/>
      <c r="E32" s="5"/>
      <c r="F32" s="5"/>
      <c r="G32" s="5"/>
      <c r="H32" s="5"/>
    </row>
    <row r="33" spans="1:10" x14ac:dyDescent="0.35">
      <c r="A33" s="5"/>
      <c r="B33" s="5"/>
      <c r="C33" s="5"/>
      <c r="D33" s="5"/>
      <c r="E33" s="5"/>
      <c r="F33" s="5"/>
      <c r="G33" s="5"/>
      <c r="H33" s="5"/>
    </row>
    <row r="34" spans="1:10" x14ac:dyDescent="0.35">
      <c r="A34" s="5"/>
      <c r="B34" s="5"/>
      <c r="C34" s="5"/>
      <c r="D34" s="5"/>
      <c r="E34" s="5"/>
      <c r="F34" s="5"/>
      <c r="G34" s="5"/>
      <c r="H34" s="5"/>
    </row>
    <row r="35" spans="1:10" x14ac:dyDescent="0.35">
      <c r="A35" s="5"/>
      <c r="B35" s="5"/>
      <c r="C35" s="5"/>
      <c r="D35" s="5"/>
      <c r="E35" s="5"/>
      <c r="F35" s="5"/>
      <c r="G35" s="5"/>
      <c r="H35" s="5"/>
    </row>
    <row r="36" spans="1:10" x14ac:dyDescent="0.35">
      <c r="A36" s="5"/>
      <c r="B36" s="5"/>
      <c r="C36" s="5"/>
      <c r="D36" s="5"/>
      <c r="E36" s="5"/>
      <c r="F36" s="5"/>
      <c r="G36" s="5"/>
      <c r="H36" s="5"/>
    </row>
    <row r="37" spans="1:10" x14ac:dyDescent="0.35">
      <c r="A37" s="5"/>
      <c r="B37" s="5"/>
      <c r="C37" s="5"/>
      <c r="D37" s="5"/>
      <c r="E37" s="5"/>
      <c r="F37" s="5"/>
      <c r="G37" s="5"/>
      <c r="H37" s="5"/>
    </row>
    <row r="38" spans="1:10" x14ac:dyDescent="0.35">
      <c r="A38" s="5"/>
      <c r="B38" s="5"/>
      <c r="C38" s="5"/>
      <c r="D38" s="5"/>
      <c r="E38" s="5"/>
      <c r="F38" s="5"/>
      <c r="G38" s="5"/>
      <c r="H38" s="5"/>
    </row>
    <row r="40" spans="1:10" x14ac:dyDescent="0.35">
      <c r="B40" t="s">
        <v>91</v>
      </c>
      <c r="C40" s="2">
        <f t="shared" ref="C40:H42" si="2">C15+C18+C21+C24+C27+C30+C33+C36</f>
        <v>-999.99</v>
      </c>
      <c r="D40" s="2">
        <f t="shared" si="2"/>
        <v>0</v>
      </c>
      <c r="E40" s="2">
        <f t="shared" si="2"/>
        <v>9.9999999999056399E-4</v>
      </c>
      <c r="F40" s="2">
        <f t="shared" si="2"/>
        <v>0</v>
      </c>
      <c r="G40" s="2">
        <f t="shared" si="2"/>
        <v>0</v>
      </c>
      <c r="H40" s="2">
        <f t="shared" si="2"/>
        <v>9.9999999997324451E-7</v>
      </c>
    </row>
    <row r="41" spans="1:10" x14ac:dyDescent="0.35">
      <c r="B41" t="s">
        <v>92</v>
      </c>
      <c r="C41" s="2">
        <f t="shared" si="2"/>
        <v>-4.5474735088646412E-13</v>
      </c>
      <c r="D41" s="2">
        <f t="shared" si="2"/>
        <v>-999.99</v>
      </c>
      <c r="E41" s="2">
        <f t="shared" si="2"/>
        <v>0</v>
      </c>
      <c r="F41" s="2">
        <f t="shared" si="2"/>
        <v>9.9999999999909051E-2</v>
      </c>
      <c r="G41" s="2">
        <f t="shared" si="2"/>
        <v>0</v>
      </c>
      <c r="H41" s="2">
        <f t="shared" si="2"/>
        <v>2.2737367544323206E-13</v>
      </c>
    </row>
    <row r="42" spans="1:10" x14ac:dyDescent="0.35">
      <c r="B42" t="s">
        <v>93</v>
      </c>
      <c r="C42" s="2">
        <f t="shared" si="2"/>
        <v>0</v>
      </c>
      <c r="D42" s="2">
        <f t="shared" si="2"/>
        <v>0</v>
      </c>
      <c r="E42" s="2">
        <f t="shared" si="2"/>
        <v>-1000</v>
      </c>
      <c r="F42" s="2">
        <f t="shared" si="2"/>
        <v>-9.9999999997324451E-7</v>
      </c>
      <c r="G42" s="2">
        <f t="shared" si="2"/>
        <v>0</v>
      </c>
      <c r="H42" s="2">
        <f t="shared" si="2"/>
        <v>0</v>
      </c>
    </row>
    <row r="43" spans="1:10" x14ac:dyDescent="0.35">
      <c r="B43" t="s">
        <v>94</v>
      </c>
      <c r="C43" s="2">
        <f t="shared" ref="C43:H43" si="3">C16*$K16+C19*$K19+C22*$K22+C25*$K25+C28*$K28+C31*$K31+C34*$K34+C37*$K37</f>
        <v>2.7940000000057807E-2</v>
      </c>
      <c r="D43" s="2">
        <f t="shared" si="3"/>
        <v>-4.1909999999987235E-3</v>
      </c>
      <c r="E43" s="2">
        <f t="shared" si="3"/>
        <v>1785.5056999999999</v>
      </c>
      <c r="F43" s="2">
        <f t="shared" si="3"/>
        <v>999.6512899999999</v>
      </c>
      <c r="G43" s="2">
        <f t="shared" si="3"/>
        <v>-6.7614799999999864E-3</v>
      </c>
      <c r="H43" s="2">
        <f t="shared" si="3"/>
        <v>0</v>
      </c>
    </row>
    <row r="44" spans="1:10" x14ac:dyDescent="0.35">
      <c r="B44" t="s">
        <v>95</v>
      </c>
      <c r="C44" s="2">
        <f t="shared" ref="C44:H44" si="4">(C15*$K15+C18*$K18+C21*$K21+C24*$K24+C27*$K27+C30*$K30+C33*$K33+C36*$K36)-(C17*$J17+C20*$J20+C23*$J23+C26*$J26+C29*$J29+C32*$J32+C35*$J35+C38*$J38)</f>
        <v>-2.2351999999996153E-2</v>
      </c>
      <c r="D44" s="2">
        <f t="shared" si="4"/>
        <v>1.0058399999998135E-3</v>
      </c>
      <c r="E44" s="2">
        <f t="shared" si="4"/>
        <v>-0.12279629999999742</v>
      </c>
      <c r="F44" s="2">
        <f t="shared" si="4"/>
        <v>2.5063577000001558E-3</v>
      </c>
      <c r="G44" s="2">
        <f t="shared" si="4"/>
        <v>-994.94060599999989</v>
      </c>
      <c r="H44" s="2">
        <f t="shared" si="4"/>
        <v>1.4778862999988707E-3</v>
      </c>
      <c r="J44" s="2"/>
    </row>
    <row r="45" spans="1:10" x14ac:dyDescent="0.35">
      <c r="B45" t="s">
        <v>96</v>
      </c>
      <c r="C45" s="2">
        <f t="shared" ref="C45:H45" si="5">C16*$J16+C19*$J19+C22*$J22+C25*$J25+C28*$J28+C31*$J31+C34*$J34+C37*$J37</f>
        <v>1785.4777599999998</v>
      </c>
      <c r="D45" s="2">
        <f t="shared" si="5"/>
        <v>0.10477500000000362</v>
      </c>
      <c r="E45" s="2">
        <f t="shared" si="5"/>
        <v>0</v>
      </c>
      <c r="F45" s="2">
        <f t="shared" si="5"/>
        <v>-1.396999999997206E-2</v>
      </c>
      <c r="G45" s="2">
        <f t="shared" si="5"/>
        <v>-6.1719460000000004E-2</v>
      </c>
      <c r="H45" s="2">
        <f t="shared" si="5"/>
        <v>-999.60937999999999</v>
      </c>
      <c r="J45" s="2"/>
    </row>
    <row r="46" spans="1:10" x14ac:dyDescent="0.35">
      <c r="J46" s="2"/>
    </row>
    <row r="47" spans="1:10" x14ac:dyDescent="0.35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zoomScale="115" zoomScaleNormal="115" workbookViewId="0">
      <selection activeCell="F3" sqref="F3"/>
    </sheetView>
  </sheetViews>
  <sheetFormatPr defaultRowHeight="14.5" x14ac:dyDescent="0.35"/>
  <cols>
    <col min="8" max="8" width="10.453125" customWidth="1"/>
  </cols>
  <sheetData>
    <row r="1" spans="1:37" x14ac:dyDescent="0.35">
      <c r="A1" t="s">
        <v>0</v>
      </c>
      <c r="B1" t="s">
        <v>258</v>
      </c>
    </row>
    <row r="2" spans="1:37" x14ac:dyDescent="0.35">
      <c r="A2" t="s">
        <v>2</v>
      </c>
      <c r="B2" t="s">
        <v>257</v>
      </c>
    </row>
    <row r="4" spans="1:37" x14ac:dyDescent="0.35">
      <c r="B4" t="s">
        <v>79</v>
      </c>
    </row>
    <row r="5" spans="1:37" x14ac:dyDescent="0.35">
      <c r="B5" t="s">
        <v>259</v>
      </c>
    </row>
    <row r="6" spans="1:37" x14ac:dyDescent="0.35">
      <c r="B6" t="s">
        <v>254</v>
      </c>
    </row>
    <row r="7" spans="1:37" x14ac:dyDescent="0.35">
      <c r="B7" t="s">
        <v>99</v>
      </c>
    </row>
    <row r="8" spans="1:37" x14ac:dyDescent="0.35">
      <c r="D8" s="1"/>
    </row>
    <row r="10" spans="1:37" x14ac:dyDescent="0.35">
      <c r="C10" t="s">
        <v>83</v>
      </c>
    </row>
    <row r="12" spans="1:37" x14ac:dyDescent="0.35">
      <c r="C12" t="s">
        <v>84</v>
      </c>
      <c r="J12" s="102" t="s">
        <v>85</v>
      </c>
      <c r="K12" s="102"/>
    </row>
    <row r="13" spans="1:37" x14ac:dyDescent="0.35">
      <c r="J13" t="s">
        <v>10</v>
      </c>
      <c r="K13" t="s">
        <v>10</v>
      </c>
      <c r="M13" t="s">
        <v>86</v>
      </c>
    </row>
    <row r="14" spans="1:37" x14ac:dyDescent="0.35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5">
      <c r="A15" s="5">
        <v>1</v>
      </c>
      <c r="B15" s="5" t="s">
        <v>39</v>
      </c>
      <c r="C15" s="58">
        <v>-249.89</v>
      </c>
      <c r="D15" s="58">
        <v>7.1044999999999998</v>
      </c>
      <c r="E15" s="58">
        <v>47.210999999999999</v>
      </c>
      <c r="F15" s="58">
        <v>26.515999999999998</v>
      </c>
      <c r="G15" s="58">
        <v>716.19</v>
      </c>
      <c r="H15" s="58">
        <v>-0.13574</v>
      </c>
      <c r="J15">
        <f t="shared" ref="J15:J20" si="0">5.5*0.0254</f>
        <v>0.13969999999999999</v>
      </c>
      <c r="K15">
        <f>-11*0.0254</f>
        <v>-0.27939999999999998</v>
      </c>
      <c r="M15" s="5" t="s">
        <v>21</v>
      </c>
      <c r="N15" s="58">
        <v>-249.89</v>
      </c>
      <c r="O15" s="58">
        <v>3201.5</v>
      </c>
      <c r="P15" s="58">
        <v>87.188999999999993</v>
      </c>
      <c r="Q15" s="58">
        <v>-250.97</v>
      </c>
      <c r="R15" s="58">
        <v>3190.2</v>
      </c>
      <c r="S15" s="58">
        <v>-88.263999999999996</v>
      </c>
      <c r="T15" s="58">
        <v>-249.63</v>
      </c>
      <c r="U15" s="58">
        <v>-3201.5</v>
      </c>
      <c r="V15" s="58">
        <v>-83.56</v>
      </c>
      <c r="W15" s="58">
        <v>-249.49</v>
      </c>
      <c r="X15" s="58">
        <v>-3190.2</v>
      </c>
      <c r="Y15" s="58">
        <v>84.635000000000005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5">
      <c r="A16" s="5"/>
      <c r="B16" s="5" t="s">
        <v>40</v>
      </c>
      <c r="C16" s="58">
        <v>3201.5</v>
      </c>
      <c r="D16" s="58">
        <v>-250.27</v>
      </c>
      <c r="E16" s="58">
        <v>-1600.6</v>
      </c>
      <c r="F16" s="58">
        <v>-895.82</v>
      </c>
      <c r="G16" s="58">
        <v>-139.27000000000001</v>
      </c>
      <c r="H16" s="58">
        <v>-1792.1</v>
      </c>
      <c r="J16">
        <f t="shared" si="0"/>
        <v>0.13969999999999999</v>
      </c>
      <c r="K16">
        <f>-11*0.0254</f>
        <v>-0.27939999999999998</v>
      </c>
      <c r="M16" s="5" t="s">
        <v>22</v>
      </c>
      <c r="N16" s="58">
        <v>7.1044999999999998</v>
      </c>
      <c r="O16" s="58">
        <v>-250.27</v>
      </c>
      <c r="P16" s="58">
        <v>-4.1092000000000004</v>
      </c>
      <c r="Q16" s="58">
        <v>7.2201000000000004</v>
      </c>
      <c r="R16" s="58">
        <v>-249.93</v>
      </c>
      <c r="S16" s="58">
        <v>4.0903999999999998</v>
      </c>
      <c r="T16" s="58">
        <v>-7.0952999999999999</v>
      </c>
      <c r="U16" s="58">
        <v>-249.74</v>
      </c>
      <c r="V16" s="58">
        <v>-3.8304</v>
      </c>
      <c r="W16" s="58">
        <v>-7.2293000000000003</v>
      </c>
      <c r="X16" s="58">
        <v>-250.05</v>
      </c>
      <c r="Y16" s="58">
        <v>3.8492000000000002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5">
      <c r="A17" s="5"/>
      <c r="B17" s="5" t="s">
        <v>41</v>
      </c>
      <c r="C17" s="58">
        <v>87.188999999999993</v>
      </c>
      <c r="D17" s="58">
        <v>-4.1092000000000004</v>
      </c>
      <c r="E17" s="58">
        <v>-250.61</v>
      </c>
      <c r="F17" s="58">
        <v>-3.3277000000000001E-2</v>
      </c>
      <c r="G17" s="58">
        <v>357.94</v>
      </c>
      <c r="H17" s="58">
        <v>-47.725999999999999</v>
      </c>
      <c r="J17">
        <f t="shared" si="0"/>
        <v>0.13969999999999999</v>
      </c>
      <c r="K17">
        <f>-11*0.0254</f>
        <v>-0.27939999999999998</v>
      </c>
      <c r="M17" s="5" t="s">
        <v>23</v>
      </c>
      <c r="N17" s="58">
        <v>47.210999999999999</v>
      </c>
      <c r="O17" s="58">
        <v>-1600.6</v>
      </c>
      <c r="P17" s="58">
        <v>-250.61</v>
      </c>
      <c r="Q17" s="58">
        <v>-48.405000000000001</v>
      </c>
      <c r="R17" s="58">
        <v>1600.6</v>
      </c>
      <c r="S17" s="58">
        <v>-251.12</v>
      </c>
      <c r="T17" s="58">
        <v>-46.47</v>
      </c>
      <c r="U17" s="58">
        <v>-1596.5</v>
      </c>
      <c r="V17" s="58">
        <v>-247.58</v>
      </c>
      <c r="W17" s="58">
        <v>47.664999999999999</v>
      </c>
      <c r="X17" s="58">
        <v>1596.5</v>
      </c>
      <c r="Y17" s="58">
        <v>-250.69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5">
      <c r="A18" s="5">
        <v>2</v>
      </c>
      <c r="B18" s="5" t="s">
        <v>42</v>
      </c>
      <c r="C18" s="58">
        <v>-250.97</v>
      </c>
      <c r="D18" s="58">
        <v>7.2201000000000004</v>
      </c>
      <c r="E18" s="58">
        <v>-48.405000000000001</v>
      </c>
      <c r="F18" s="58">
        <v>-26.92</v>
      </c>
      <c r="G18" s="58">
        <v>-714.27</v>
      </c>
      <c r="H18" s="58">
        <v>0.49292999999999998</v>
      </c>
      <c r="J18">
        <f t="shared" si="0"/>
        <v>0.13969999999999999</v>
      </c>
      <c r="K18">
        <f>11*0.0254</f>
        <v>0.27939999999999998</v>
      </c>
      <c r="M18" s="5" t="s">
        <v>25</v>
      </c>
      <c r="N18" s="58">
        <v>26.515999999999998</v>
      </c>
      <c r="O18" s="58">
        <v>-895.82</v>
      </c>
      <c r="P18" s="58">
        <v>-3.3277000000000001E-2</v>
      </c>
      <c r="Q18" s="58">
        <v>-26.92</v>
      </c>
      <c r="R18" s="58">
        <v>895.82</v>
      </c>
      <c r="S18" s="58">
        <v>-0.80008000000000001</v>
      </c>
      <c r="T18" s="58">
        <v>-26.100999999999999</v>
      </c>
      <c r="U18" s="58">
        <v>-893.95</v>
      </c>
      <c r="V18" s="58">
        <v>0.68625000000000003</v>
      </c>
      <c r="W18" s="58">
        <v>26.504999999999999</v>
      </c>
      <c r="X18" s="58">
        <v>893.95</v>
      </c>
      <c r="Y18" s="58">
        <v>0.14709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5">
      <c r="A19" s="5"/>
      <c r="B19" s="5" t="s">
        <v>43</v>
      </c>
      <c r="C19" s="58">
        <v>3190.2</v>
      </c>
      <c r="D19" s="58">
        <v>-249.93</v>
      </c>
      <c r="E19" s="58">
        <v>1600.6</v>
      </c>
      <c r="F19" s="58">
        <v>895.82</v>
      </c>
      <c r="G19" s="58">
        <v>139.32</v>
      </c>
      <c r="H19" s="58">
        <v>-1786</v>
      </c>
      <c r="J19">
        <f t="shared" si="0"/>
        <v>0.13969999999999999</v>
      </c>
      <c r="K19">
        <f>11*0.0254</f>
        <v>0.27939999999999998</v>
      </c>
      <c r="M19" s="5" t="s">
        <v>26</v>
      </c>
      <c r="N19" s="58">
        <v>716.19</v>
      </c>
      <c r="O19" s="58">
        <v>-139.27000000000001</v>
      </c>
      <c r="P19" s="58">
        <v>357.94</v>
      </c>
      <c r="Q19" s="58">
        <v>-714.27</v>
      </c>
      <c r="R19" s="58">
        <v>139.32</v>
      </c>
      <c r="S19" s="58">
        <v>352.66</v>
      </c>
      <c r="T19" s="58">
        <v>714.42</v>
      </c>
      <c r="U19" s="58">
        <v>139.25</v>
      </c>
      <c r="V19" s="58">
        <v>-353.06</v>
      </c>
      <c r="W19" s="58">
        <v>-716.35</v>
      </c>
      <c r="X19" s="58">
        <v>-139.29</v>
      </c>
      <c r="Y19" s="58">
        <v>-357.53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5">
      <c r="A20" s="5"/>
      <c r="B20" s="5" t="s">
        <v>44</v>
      </c>
      <c r="C20" s="58">
        <v>-88.263999999999996</v>
      </c>
      <c r="D20" s="58">
        <v>4.0903999999999998</v>
      </c>
      <c r="E20" s="58">
        <v>-251.12</v>
      </c>
      <c r="F20" s="58">
        <v>-0.80008000000000001</v>
      </c>
      <c r="G20" s="58">
        <v>352.66</v>
      </c>
      <c r="H20" s="58">
        <v>48.106999999999999</v>
      </c>
      <c r="J20">
        <f t="shared" si="0"/>
        <v>0.13969999999999999</v>
      </c>
      <c r="K20">
        <f>11*0.0254</f>
        <v>0.27939999999999998</v>
      </c>
      <c r="M20" s="5" t="s">
        <v>27</v>
      </c>
      <c r="N20" s="58">
        <v>-0.13574</v>
      </c>
      <c r="O20" s="58">
        <v>-1792.1</v>
      </c>
      <c r="P20" s="58">
        <v>-47.725999999999999</v>
      </c>
      <c r="Q20" s="58">
        <v>0.49292999999999998</v>
      </c>
      <c r="R20" s="58">
        <v>-1786</v>
      </c>
      <c r="S20" s="58">
        <v>48.106999999999999</v>
      </c>
      <c r="T20" s="58">
        <v>-4.9466999999999997E-2</v>
      </c>
      <c r="U20" s="58">
        <v>1792.1</v>
      </c>
      <c r="V20" s="58">
        <v>46.045000000000002</v>
      </c>
      <c r="W20" s="58">
        <v>-0.30771999999999999</v>
      </c>
      <c r="X20" s="58">
        <v>1786</v>
      </c>
      <c r="Y20" s="58">
        <v>-46.426000000000002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5">
      <c r="A21" s="5">
        <v>3</v>
      </c>
      <c r="B21" s="5" t="s">
        <v>45</v>
      </c>
      <c r="C21" s="58">
        <v>-249.63</v>
      </c>
      <c r="D21" s="58">
        <v>-7.0952999999999999</v>
      </c>
      <c r="E21" s="58">
        <v>-46.47</v>
      </c>
      <c r="F21" s="58">
        <v>-26.100999999999999</v>
      </c>
      <c r="G21" s="58">
        <v>714.42</v>
      </c>
      <c r="H21" s="58">
        <v>-4.9466999999999997E-2</v>
      </c>
      <c r="J21">
        <f t="shared" ref="J21:J26" si="1">-5.5*0.0254</f>
        <v>-0.13969999999999999</v>
      </c>
      <c r="K21">
        <f>-11*0.0254</f>
        <v>-0.27939999999999998</v>
      </c>
      <c r="W21" s="2"/>
    </row>
    <row r="22" spans="1:37" x14ac:dyDescent="0.35">
      <c r="A22" s="5"/>
      <c r="B22" s="5" t="s">
        <v>46</v>
      </c>
      <c r="C22" s="58">
        <v>-3201.5</v>
      </c>
      <c r="D22" s="58">
        <v>-249.74</v>
      </c>
      <c r="E22" s="58">
        <v>-1596.5</v>
      </c>
      <c r="F22" s="58">
        <v>-893.95</v>
      </c>
      <c r="G22" s="58">
        <v>139.25</v>
      </c>
      <c r="H22" s="58">
        <v>1792.1</v>
      </c>
      <c r="J22">
        <f t="shared" si="1"/>
        <v>-0.13969999999999999</v>
      </c>
      <c r="K22">
        <f>-11*0.0254</f>
        <v>-0.27939999999999998</v>
      </c>
      <c r="W22" s="2"/>
    </row>
    <row r="23" spans="1:37" x14ac:dyDescent="0.35">
      <c r="A23" s="5"/>
      <c r="B23" s="5" t="s">
        <v>47</v>
      </c>
      <c r="C23" s="58">
        <v>-83.56</v>
      </c>
      <c r="D23" s="58">
        <v>-3.8304</v>
      </c>
      <c r="E23" s="58">
        <v>-247.58</v>
      </c>
      <c r="F23" s="58">
        <v>0.68625000000000003</v>
      </c>
      <c r="G23" s="58">
        <v>-353.06</v>
      </c>
      <c r="H23" s="58">
        <v>46.045000000000002</v>
      </c>
      <c r="J23">
        <f t="shared" si="1"/>
        <v>-0.13969999999999999</v>
      </c>
      <c r="K23">
        <f>-11*0.0254</f>
        <v>-0.27939999999999998</v>
      </c>
      <c r="W23" s="2"/>
    </row>
    <row r="24" spans="1:37" x14ac:dyDescent="0.35">
      <c r="A24" s="5">
        <v>4</v>
      </c>
      <c r="B24" s="5" t="s">
        <v>48</v>
      </c>
      <c r="C24" s="58">
        <v>-249.49</v>
      </c>
      <c r="D24" s="58">
        <v>-7.2293000000000003</v>
      </c>
      <c r="E24" s="58">
        <v>47.664999999999999</v>
      </c>
      <c r="F24" s="58">
        <v>26.504999999999999</v>
      </c>
      <c r="G24" s="58">
        <v>-716.35</v>
      </c>
      <c r="H24" s="58">
        <v>-0.30771999999999999</v>
      </c>
      <c r="J24">
        <f t="shared" si="1"/>
        <v>-0.13969999999999999</v>
      </c>
      <c r="K24">
        <f>11*0.0254</f>
        <v>0.27939999999999998</v>
      </c>
      <c r="W24" s="2"/>
    </row>
    <row r="25" spans="1:37" x14ac:dyDescent="0.35">
      <c r="A25" s="5"/>
      <c r="B25" s="5" t="s">
        <v>49</v>
      </c>
      <c r="C25" s="58">
        <v>-3190.2</v>
      </c>
      <c r="D25" s="58">
        <v>-250.05</v>
      </c>
      <c r="E25" s="58">
        <v>1596.5</v>
      </c>
      <c r="F25" s="58">
        <v>893.95</v>
      </c>
      <c r="G25" s="58">
        <v>-139.29</v>
      </c>
      <c r="H25" s="58">
        <v>1786</v>
      </c>
      <c r="J25">
        <f t="shared" si="1"/>
        <v>-0.13969999999999999</v>
      </c>
      <c r="K25">
        <f>11*0.0254</f>
        <v>0.27939999999999998</v>
      </c>
      <c r="W25" s="2"/>
    </row>
    <row r="26" spans="1:37" x14ac:dyDescent="0.35">
      <c r="A26" s="5"/>
      <c r="B26" s="5" t="s">
        <v>50</v>
      </c>
      <c r="C26" s="58">
        <v>84.635000000000005</v>
      </c>
      <c r="D26" s="58">
        <v>3.8492000000000002</v>
      </c>
      <c r="E26" s="58">
        <v>-250.69</v>
      </c>
      <c r="F26" s="58">
        <v>0.14709</v>
      </c>
      <c r="G26" s="58">
        <v>-357.53</v>
      </c>
      <c r="H26" s="58">
        <v>-46.426000000000002</v>
      </c>
      <c r="J26">
        <f t="shared" si="1"/>
        <v>-0.13969999999999999</v>
      </c>
      <c r="K26">
        <f>11*0.0254</f>
        <v>0.27939999999999998</v>
      </c>
    </row>
    <row r="27" spans="1:37" x14ac:dyDescent="0.35">
      <c r="A27" s="5"/>
      <c r="B27" s="5"/>
      <c r="C27" s="5"/>
      <c r="D27" s="5"/>
      <c r="E27" s="5"/>
      <c r="F27" s="5"/>
      <c r="G27" s="5"/>
      <c r="H27" s="5"/>
    </row>
    <row r="28" spans="1:37" x14ac:dyDescent="0.35">
      <c r="A28" s="5"/>
      <c r="B28" s="5"/>
      <c r="C28" s="5"/>
      <c r="D28" s="5"/>
      <c r="E28" s="5"/>
      <c r="F28" s="5"/>
      <c r="G28" s="5"/>
      <c r="H28" s="5"/>
    </row>
    <row r="29" spans="1:37" x14ac:dyDescent="0.35">
      <c r="A29" s="5"/>
      <c r="B29" s="5"/>
      <c r="C29" s="5"/>
      <c r="D29" s="5"/>
      <c r="E29" s="5"/>
      <c r="F29" s="5"/>
      <c r="G29" s="5"/>
      <c r="H29" s="5"/>
    </row>
    <row r="30" spans="1:37" x14ac:dyDescent="0.35">
      <c r="A30" s="5"/>
      <c r="B30" s="5"/>
      <c r="C30" s="5"/>
      <c r="D30" s="5"/>
      <c r="E30" s="5"/>
      <c r="F30" s="5"/>
      <c r="G30" s="5"/>
      <c r="H30" s="5"/>
    </row>
    <row r="31" spans="1:37" x14ac:dyDescent="0.35">
      <c r="A31" s="5"/>
      <c r="B31" s="5"/>
      <c r="C31" s="5"/>
      <c r="D31" s="5"/>
      <c r="E31" s="5"/>
      <c r="F31" s="5"/>
      <c r="G31" s="5"/>
      <c r="H31" s="5"/>
    </row>
    <row r="32" spans="1:37" x14ac:dyDescent="0.35">
      <c r="A32" s="5"/>
      <c r="B32" s="5"/>
      <c r="C32" s="5"/>
      <c r="D32" s="5"/>
      <c r="E32" s="5"/>
      <c r="F32" s="5"/>
      <c r="G32" s="5"/>
      <c r="H32" s="5"/>
    </row>
    <row r="33" spans="1:10" x14ac:dyDescent="0.35">
      <c r="A33" s="5"/>
      <c r="B33" s="5"/>
      <c r="C33" s="5"/>
      <c r="D33" s="5"/>
      <c r="E33" s="5"/>
      <c r="F33" s="5"/>
      <c r="G33" s="5"/>
      <c r="H33" s="5"/>
    </row>
    <row r="34" spans="1:10" x14ac:dyDescent="0.35">
      <c r="A34" s="5"/>
      <c r="B34" s="5"/>
      <c r="C34" s="5"/>
      <c r="D34" s="5"/>
      <c r="E34" s="5"/>
      <c r="F34" s="5"/>
      <c r="G34" s="5"/>
      <c r="H34" s="5"/>
    </row>
    <row r="35" spans="1:10" x14ac:dyDescent="0.35">
      <c r="A35" s="5"/>
      <c r="B35" s="5"/>
      <c r="C35" s="5"/>
      <c r="D35" s="5"/>
      <c r="E35" s="5"/>
      <c r="F35" s="5"/>
      <c r="G35" s="5"/>
      <c r="H35" s="5"/>
    </row>
    <row r="36" spans="1:10" x14ac:dyDescent="0.35">
      <c r="A36" s="5"/>
      <c r="B36" s="5"/>
      <c r="C36" s="5"/>
      <c r="D36" s="5"/>
      <c r="E36" s="5"/>
      <c r="F36" s="5"/>
      <c r="G36" s="5"/>
      <c r="H36" s="5"/>
    </row>
    <row r="37" spans="1:10" x14ac:dyDescent="0.35">
      <c r="A37" s="5"/>
      <c r="B37" s="5"/>
      <c r="C37" s="5"/>
      <c r="D37" s="5"/>
      <c r="E37" s="5"/>
      <c r="F37" s="5"/>
      <c r="G37" s="5"/>
      <c r="H37" s="5"/>
    </row>
    <row r="38" spans="1:10" x14ac:dyDescent="0.35">
      <c r="A38" s="5"/>
      <c r="B38" s="5"/>
      <c r="C38" s="5"/>
      <c r="D38" s="5"/>
      <c r="E38" s="5"/>
      <c r="F38" s="5"/>
      <c r="G38" s="5"/>
      <c r="H38" s="5"/>
    </row>
    <row r="40" spans="1:10" x14ac:dyDescent="0.35">
      <c r="B40" t="s">
        <v>91</v>
      </c>
      <c r="C40" s="2">
        <f t="shared" ref="C40:H42" si="2">C15+C18+C21+C24+C27+C30+C33+C36</f>
        <v>-999.98</v>
      </c>
      <c r="D40" s="2">
        <f t="shared" si="2"/>
        <v>0</v>
      </c>
      <c r="E40" s="2">
        <f t="shared" si="2"/>
        <v>9.9999999999766942E-4</v>
      </c>
      <c r="F40" s="2">
        <f t="shared" si="2"/>
        <v>-3.5527136788005009E-15</v>
      </c>
      <c r="G40" s="2">
        <f t="shared" si="2"/>
        <v>-9.9999999999909051E-3</v>
      </c>
      <c r="H40" s="2">
        <f t="shared" si="2"/>
        <v>3.0000000000307558E-6</v>
      </c>
    </row>
    <row r="41" spans="1:10" x14ac:dyDescent="0.35">
      <c r="B41" t="s">
        <v>92</v>
      </c>
      <c r="C41" s="2">
        <f t="shared" si="2"/>
        <v>0</v>
      </c>
      <c r="D41" s="2">
        <f t="shared" si="2"/>
        <v>-999.99</v>
      </c>
      <c r="E41" s="2">
        <f t="shared" si="2"/>
        <v>0</v>
      </c>
      <c r="F41" s="2">
        <f t="shared" si="2"/>
        <v>0</v>
      </c>
      <c r="G41" s="2">
        <f t="shared" si="2"/>
        <v>9.9999999999909051E-3</v>
      </c>
      <c r="H41" s="2">
        <f t="shared" si="2"/>
        <v>0</v>
      </c>
    </row>
    <row r="42" spans="1:10" x14ac:dyDescent="0.35">
      <c r="B42" t="s">
        <v>93</v>
      </c>
      <c r="C42" s="2">
        <f t="shared" si="2"/>
        <v>0</v>
      </c>
      <c r="D42" s="2">
        <f t="shared" si="2"/>
        <v>-4.4408920985006262E-16</v>
      </c>
      <c r="E42" s="2">
        <f t="shared" si="2"/>
        <v>-1000</v>
      </c>
      <c r="F42" s="2">
        <f t="shared" si="2"/>
        <v>-1.6999999999989246E-5</v>
      </c>
      <c r="G42" s="2">
        <f t="shared" si="2"/>
        <v>1.0000000000047748E-2</v>
      </c>
      <c r="H42" s="2">
        <f t="shared" si="2"/>
        <v>0</v>
      </c>
    </row>
    <row r="43" spans="1:10" x14ac:dyDescent="0.35">
      <c r="B43" t="s">
        <v>94</v>
      </c>
      <c r="C43" s="2">
        <f t="shared" ref="C43:H43" si="3">C16*$K16+C19*$K19+C22*$K22+C25*$K25+C28*$K28+C31*$K31+C34*$K34+C37*$K37</f>
        <v>0</v>
      </c>
      <c r="D43" s="2">
        <f t="shared" si="3"/>
        <v>8.3820000000116579E-3</v>
      </c>
      <c r="E43" s="2">
        <f t="shared" si="3"/>
        <v>1786.5394799999999</v>
      </c>
      <c r="F43" s="2">
        <f t="shared" si="3"/>
        <v>1000.123476</v>
      </c>
      <c r="G43" s="2">
        <f t="shared" si="3"/>
        <v>1.3969999999993377E-2</v>
      </c>
      <c r="H43" s="2">
        <f t="shared" si="3"/>
        <v>0</v>
      </c>
    </row>
    <row r="44" spans="1:10" x14ac:dyDescent="0.35">
      <c r="B44" t="s">
        <v>95</v>
      </c>
      <c r="C44" s="2">
        <f t="shared" ref="C44:H44" si="4">(C15*$K15+C18*$K18+C21*$K21+C24*$K24+C27*$K27+C30*$K30+C33*$K33+C36*$K36)-(C17*$J17+C20*$J20+C23*$J23+C26*$J26+C29*$J29+C32*$J32+C35*$J35+C38*$J38)</f>
        <v>3.7718999999984959E-2</v>
      </c>
      <c r="D44" s="2">
        <f t="shared" si="4"/>
        <v>1.1176000000023834E-4</v>
      </c>
      <c r="E44" s="2">
        <f t="shared" si="4"/>
        <v>6.9570599999996929E-2</v>
      </c>
      <c r="F44" s="2">
        <f t="shared" si="4"/>
        <v>9.3557089999929399E-4</v>
      </c>
      <c r="G44" s="2">
        <f t="shared" si="4"/>
        <v>-997.96790499999997</v>
      </c>
      <c r="H44" s="2">
        <f t="shared" si="4"/>
        <v>-2.9568902000009778E-3</v>
      </c>
      <c r="J44" s="2"/>
    </row>
    <row r="45" spans="1:10" x14ac:dyDescent="0.35">
      <c r="B45" t="s">
        <v>96</v>
      </c>
      <c r="C45" s="2">
        <f t="shared" ref="C45:H45" si="5">C16*$J16+C19*$J19+C22*$J22+C25*$J25+C28*$J28+C31*$J31+C34*$J34+C37*$J37</f>
        <v>1785.8409799999999</v>
      </c>
      <c r="D45" s="2">
        <f t="shared" si="5"/>
        <v>-5.7276999999999134E-2</v>
      </c>
      <c r="E45" s="2">
        <f t="shared" si="5"/>
        <v>0</v>
      </c>
      <c r="F45" s="2">
        <f t="shared" si="5"/>
        <v>0</v>
      </c>
      <c r="G45" s="2">
        <f t="shared" si="5"/>
        <v>1.2572999999996171E-2</v>
      </c>
      <c r="H45" s="2">
        <f t="shared" si="5"/>
        <v>-999.72113999999988</v>
      </c>
      <c r="J45" s="2"/>
    </row>
    <row r="46" spans="1:10" x14ac:dyDescent="0.35">
      <c r="J46" s="2"/>
    </row>
    <row r="47" spans="1:10" x14ac:dyDescent="0.35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8"/>
  <sheetViews>
    <sheetView workbookViewId="0">
      <selection sqref="A1:AS88"/>
    </sheetView>
  </sheetViews>
  <sheetFormatPr defaultRowHeight="14.5" x14ac:dyDescent="0.35"/>
  <sheetData>
    <row r="1" spans="1:45" x14ac:dyDescent="0.35">
      <c r="A1" t="s">
        <v>0</v>
      </c>
      <c r="B1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5" x14ac:dyDescent="0.35">
      <c r="A2" t="s">
        <v>2</v>
      </c>
      <c r="B2" t="s">
        <v>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5" x14ac:dyDescent="0.35">
      <c r="C3" s="2" t="s">
        <v>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5" x14ac:dyDescent="0.3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5" x14ac:dyDescent="0.35"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5" x14ac:dyDescent="0.35"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5" x14ac:dyDescent="0.35"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5" ht="21" x14ac:dyDescent="0.5">
      <c r="A8" s="4" t="s">
        <v>106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5" x14ac:dyDescent="0.35"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5" x14ac:dyDescent="0.35">
      <c r="A10" t="s">
        <v>6</v>
      </c>
      <c r="C10" s="2" t="s">
        <v>107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5" x14ac:dyDescent="0.35">
      <c r="A11" t="s">
        <v>10</v>
      </c>
      <c r="B11" t="s">
        <v>11</v>
      </c>
      <c r="C11" s="2" t="s">
        <v>108</v>
      </c>
      <c r="D11" s="2" t="s">
        <v>109</v>
      </c>
      <c r="E11" s="2" t="s">
        <v>110</v>
      </c>
      <c r="F11" s="2" t="s">
        <v>111</v>
      </c>
      <c r="G11" s="2" t="s">
        <v>112</v>
      </c>
      <c r="H11" s="2" t="s">
        <v>113</v>
      </c>
      <c r="I11" s="2" t="s">
        <v>114</v>
      </c>
      <c r="J11" s="2" t="s">
        <v>115</v>
      </c>
      <c r="K11" s="2" t="s">
        <v>116</v>
      </c>
      <c r="L11" s="2" t="s">
        <v>117</v>
      </c>
      <c r="M11" s="2" t="s">
        <v>118</v>
      </c>
      <c r="N11" s="2" t="s">
        <v>119</v>
      </c>
      <c r="O11" s="2" t="s">
        <v>120</v>
      </c>
      <c r="P11" s="2" t="s">
        <v>121</v>
      </c>
      <c r="Q11" s="2" t="s">
        <v>122</v>
      </c>
      <c r="R11" s="2" t="s">
        <v>123</v>
      </c>
      <c r="S11" s="2" t="s">
        <v>12</v>
      </c>
      <c r="T11" s="2" t="s">
        <v>17</v>
      </c>
      <c r="U11" s="2" t="s">
        <v>124</v>
      </c>
      <c r="V11" s="2" t="s">
        <v>125</v>
      </c>
      <c r="W11" s="2" t="s">
        <v>126</v>
      </c>
      <c r="X11" s="2" t="s">
        <v>127</v>
      </c>
      <c r="Y11" s="2" t="s">
        <v>128</v>
      </c>
      <c r="Z11" s="2" t="s">
        <v>129</v>
      </c>
      <c r="AA11" s="2" t="s">
        <v>130</v>
      </c>
      <c r="AB11" s="2" t="s">
        <v>131</v>
      </c>
      <c r="AC11" s="2" t="s">
        <v>132</v>
      </c>
      <c r="AD11" s="2" t="s">
        <v>133</v>
      </c>
      <c r="AE11" s="2" t="s">
        <v>134</v>
      </c>
      <c r="AF11" s="2" t="s">
        <v>135</v>
      </c>
      <c r="AG11" s="2" t="s">
        <v>136</v>
      </c>
      <c r="AH11" s="2" t="s">
        <v>137</v>
      </c>
      <c r="AI11" s="2" t="s">
        <v>138</v>
      </c>
      <c r="AJ11" s="2" t="s">
        <v>139</v>
      </c>
      <c r="AK11" s="2" t="s">
        <v>140</v>
      </c>
      <c r="AL11" s="2" t="s">
        <v>141</v>
      </c>
      <c r="AM11" s="2" t="s">
        <v>142</v>
      </c>
      <c r="AN11" s="2" t="s">
        <v>143</v>
      </c>
      <c r="AO11" s="2" t="s">
        <v>144</v>
      </c>
      <c r="AP11" s="2" t="s">
        <v>145</v>
      </c>
      <c r="AQ11" t="s">
        <v>11</v>
      </c>
      <c r="AR11" t="s">
        <v>19</v>
      </c>
      <c r="AS11" t="s">
        <v>20</v>
      </c>
    </row>
    <row r="12" spans="1:45" x14ac:dyDescent="0.35">
      <c r="A12" t="s">
        <v>21</v>
      </c>
      <c r="B12" t="s">
        <v>21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t="s">
        <v>21</v>
      </c>
      <c r="AR12">
        <f>MIN(C12:AP12)</f>
        <v>0</v>
      </c>
      <c r="AS12">
        <f>MAX(C12:AP12)</f>
        <v>0</v>
      </c>
    </row>
    <row r="13" spans="1:45" x14ac:dyDescent="0.35">
      <c r="A13" t="s">
        <v>22</v>
      </c>
      <c r="B13" t="s">
        <v>23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t="s">
        <v>23</v>
      </c>
      <c r="AR13">
        <f>MIN(C13:AP13)</f>
        <v>0</v>
      </c>
      <c r="AS13">
        <f>MAX(C13:AP13)</f>
        <v>0</v>
      </c>
    </row>
    <row r="14" spans="1:45" x14ac:dyDescent="0.35">
      <c r="A14" t="s">
        <v>23</v>
      </c>
      <c r="B14" s="1" t="s">
        <v>24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1" t="s">
        <v>24</v>
      </c>
      <c r="AR14">
        <f>MIN(C14:AP14)</f>
        <v>0</v>
      </c>
      <c r="AS14">
        <f>MAX(C14:AP14)</f>
        <v>0</v>
      </c>
    </row>
    <row r="15" spans="1:45" x14ac:dyDescent="0.3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5" x14ac:dyDescent="0.35">
      <c r="A16" t="s">
        <v>6</v>
      </c>
      <c r="C16" s="2" t="s">
        <v>146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5" x14ac:dyDescent="0.35">
      <c r="A17" t="s">
        <v>10</v>
      </c>
      <c r="B17" t="s">
        <v>11</v>
      </c>
      <c r="C17" s="2" t="s">
        <v>108</v>
      </c>
      <c r="D17" s="2" t="s">
        <v>109</v>
      </c>
      <c r="E17" s="2" t="s">
        <v>110</v>
      </c>
      <c r="F17" s="2" t="s">
        <v>111</v>
      </c>
      <c r="G17" s="2" t="s">
        <v>112</v>
      </c>
      <c r="H17" s="2" t="s">
        <v>113</v>
      </c>
      <c r="I17" s="2" t="s">
        <v>114</v>
      </c>
      <c r="J17" s="2" t="s">
        <v>115</v>
      </c>
      <c r="K17" s="2" t="s">
        <v>116</v>
      </c>
      <c r="L17" s="2" t="s">
        <v>117</v>
      </c>
      <c r="M17" s="2" t="s">
        <v>118</v>
      </c>
      <c r="N17" s="2" t="s">
        <v>119</v>
      </c>
      <c r="O17" s="2" t="s">
        <v>120</v>
      </c>
      <c r="P17" s="2" t="s">
        <v>121</v>
      </c>
      <c r="Q17" s="2" t="s">
        <v>122</v>
      </c>
      <c r="R17" s="2" t="s">
        <v>123</v>
      </c>
      <c r="S17" s="2" t="s">
        <v>12</v>
      </c>
      <c r="T17" s="2" t="s">
        <v>17</v>
      </c>
      <c r="U17" s="2" t="s">
        <v>124</v>
      </c>
      <c r="V17" s="2" t="s">
        <v>125</v>
      </c>
      <c r="W17" s="2" t="s">
        <v>126</v>
      </c>
      <c r="X17" s="2" t="s">
        <v>127</v>
      </c>
      <c r="Y17" s="2" t="s">
        <v>128</v>
      </c>
      <c r="Z17" s="2" t="s">
        <v>129</v>
      </c>
      <c r="AA17" s="2" t="s">
        <v>130</v>
      </c>
      <c r="AB17" s="2" t="s">
        <v>131</v>
      </c>
      <c r="AC17" s="2" t="s">
        <v>132</v>
      </c>
      <c r="AD17" s="2" t="s">
        <v>133</v>
      </c>
      <c r="AE17" s="2" t="s">
        <v>134</v>
      </c>
      <c r="AF17" s="2" t="s">
        <v>135</v>
      </c>
      <c r="AG17" s="2" t="s">
        <v>136</v>
      </c>
      <c r="AH17" s="2" t="s">
        <v>137</v>
      </c>
      <c r="AI17" s="2" t="s">
        <v>138</v>
      </c>
      <c r="AJ17" s="2" t="s">
        <v>139</v>
      </c>
      <c r="AK17" s="2" t="s">
        <v>140</v>
      </c>
      <c r="AL17" s="2" t="s">
        <v>141</v>
      </c>
      <c r="AM17" s="2" t="s">
        <v>142</v>
      </c>
      <c r="AN17" s="2" t="s">
        <v>143</v>
      </c>
      <c r="AO17" s="2" t="s">
        <v>144</v>
      </c>
      <c r="AP17" s="2" t="s">
        <v>145</v>
      </c>
      <c r="AQ17" t="s">
        <v>11</v>
      </c>
      <c r="AR17" t="s">
        <v>19</v>
      </c>
      <c r="AS17" t="s">
        <v>20</v>
      </c>
    </row>
    <row r="18" spans="1:45" x14ac:dyDescent="0.35">
      <c r="A18" t="s">
        <v>21</v>
      </c>
      <c r="B18" t="s">
        <v>21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t="s">
        <v>21</v>
      </c>
      <c r="AR18">
        <f>MIN(C18:AP18)</f>
        <v>0</v>
      </c>
      <c r="AS18">
        <f>MAX(C18:AP18)</f>
        <v>0</v>
      </c>
    </row>
    <row r="19" spans="1:45" x14ac:dyDescent="0.35">
      <c r="A19" t="s">
        <v>22</v>
      </c>
      <c r="B19" t="s">
        <v>23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t="s">
        <v>23</v>
      </c>
      <c r="AR19">
        <f>MIN(C19:AP19)</f>
        <v>0</v>
      </c>
      <c r="AS19">
        <f>MAX(C19:AP19)</f>
        <v>0</v>
      </c>
    </row>
    <row r="20" spans="1:45" x14ac:dyDescent="0.35">
      <c r="A20" t="s">
        <v>23</v>
      </c>
      <c r="B20" s="1" t="s">
        <v>24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1" t="s">
        <v>24</v>
      </c>
      <c r="AR20">
        <f>MIN(C20:AP20)</f>
        <v>0</v>
      </c>
      <c r="AS20">
        <f>MAX(C20:AP20)</f>
        <v>0</v>
      </c>
    </row>
    <row r="21" spans="1:45" x14ac:dyDescent="0.35"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5" x14ac:dyDescent="0.35">
      <c r="A22" t="s">
        <v>6</v>
      </c>
      <c r="C22" s="2" t="s">
        <v>147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5" x14ac:dyDescent="0.35">
      <c r="A23" t="s">
        <v>10</v>
      </c>
      <c r="B23" t="s">
        <v>11</v>
      </c>
      <c r="C23" s="2" t="s">
        <v>108</v>
      </c>
      <c r="D23" s="2" t="s">
        <v>109</v>
      </c>
      <c r="E23" s="2" t="s">
        <v>110</v>
      </c>
      <c r="F23" s="2" t="s">
        <v>111</v>
      </c>
      <c r="G23" s="2" t="s">
        <v>112</v>
      </c>
      <c r="H23" s="2" t="s">
        <v>113</v>
      </c>
      <c r="I23" s="2" t="s">
        <v>114</v>
      </c>
      <c r="J23" s="2" t="s">
        <v>115</v>
      </c>
      <c r="K23" s="2" t="s">
        <v>116</v>
      </c>
      <c r="L23" s="2" t="s">
        <v>117</v>
      </c>
      <c r="M23" s="2" t="s">
        <v>118</v>
      </c>
      <c r="N23" s="2" t="s">
        <v>119</v>
      </c>
      <c r="O23" s="2" t="s">
        <v>120</v>
      </c>
      <c r="P23" s="2" t="s">
        <v>121</v>
      </c>
      <c r="Q23" s="2" t="s">
        <v>122</v>
      </c>
      <c r="R23" s="2" t="s">
        <v>123</v>
      </c>
      <c r="S23" s="2" t="s">
        <v>12</v>
      </c>
      <c r="T23" s="2" t="s">
        <v>17</v>
      </c>
      <c r="U23" s="2" t="s">
        <v>124</v>
      </c>
      <c r="V23" s="2" t="s">
        <v>125</v>
      </c>
      <c r="W23" s="2" t="s">
        <v>126</v>
      </c>
      <c r="X23" s="2" t="s">
        <v>127</v>
      </c>
      <c r="Y23" s="2" t="s">
        <v>128</v>
      </c>
      <c r="Z23" s="2" t="s">
        <v>129</v>
      </c>
      <c r="AA23" s="2" t="s">
        <v>130</v>
      </c>
      <c r="AB23" s="2" t="s">
        <v>131</v>
      </c>
      <c r="AC23" s="2" t="s">
        <v>132</v>
      </c>
      <c r="AD23" s="2" t="s">
        <v>133</v>
      </c>
      <c r="AE23" s="2" t="s">
        <v>134</v>
      </c>
      <c r="AF23" s="2" t="s">
        <v>135</v>
      </c>
      <c r="AG23" s="2" t="s">
        <v>136</v>
      </c>
      <c r="AH23" s="2" t="s">
        <v>137</v>
      </c>
      <c r="AI23" s="2" t="s">
        <v>138</v>
      </c>
      <c r="AJ23" s="2" t="s">
        <v>139</v>
      </c>
      <c r="AK23" s="2" t="s">
        <v>140</v>
      </c>
      <c r="AL23" s="2" t="s">
        <v>141</v>
      </c>
      <c r="AM23" s="2" t="s">
        <v>142</v>
      </c>
      <c r="AN23" s="2" t="s">
        <v>143</v>
      </c>
      <c r="AO23" s="2" t="s">
        <v>144</v>
      </c>
      <c r="AP23" s="2" t="s">
        <v>145</v>
      </c>
      <c r="AQ23" t="s">
        <v>11</v>
      </c>
      <c r="AR23" t="s">
        <v>19</v>
      </c>
      <c r="AS23" t="s">
        <v>20</v>
      </c>
    </row>
    <row r="24" spans="1:45" x14ac:dyDescent="0.35">
      <c r="A24" t="s">
        <v>21</v>
      </c>
      <c r="B24" t="s">
        <v>21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t="s">
        <v>21</v>
      </c>
      <c r="AR24">
        <f>MIN(C24:AP24)</f>
        <v>0</v>
      </c>
      <c r="AS24">
        <f>MAX(C24:AP24)</f>
        <v>0</v>
      </c>
    </row>
    <row r="25" spans="1:45" x14ac:dyDescent="0.35">
      <c r="A25" t="s">
        <v>22</v>
      </c>
      <c r="B25" t="s">
        <v>23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t="s">
        <v>23</v>
      </c>
      <c r="AR25">
        <f>MIN(C25:AP25)</f>
        <v>0</v>
      </c>
      <c r="AS25">
        <f>MAX(C25:AP25)</f>
        <v>0</v>
      </c>
    </row>
    <row r="26" spans="1:45" x14ac:dyDescent="0.35">
      <c r="A26" t="s">
        <v>23</v>
      </c>
      <c r="B26" s="1" t="s">
        <v>24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1" t="s">
        <v>24</v>
      </c>
      <c r="AR26">
        <f>MIN(C26:AP26)</f>
        <v>0</v>
      </c>
      <c r="AS26">
        <f>MAX(C26:AP26)</f>
        <v>0</v>
      </c>
    </row>
    <row r="27" spans="1:45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5" x14ac:dyDescent="0.35">
      <c r="A28" t="s">
        <v>6</v>
      </c>
      <c r="C28" s="2" t="s">
        <v>148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5" x14ac:dyDescent="0.35">
      <c r="A29" t="s">
        <v>10</v>
      </c>
      <c r="B29" t="s">
        <v>11</v>
      </c>
      <c r="C29" s="2" t="s">
        <v>108</v>
      </c>
      <c r="D29" s="2" t="s">
        <v>109</v>
      </c>
      <c r="E29" s="2" t="s">
        <v>110</v>
      </c>
      <c r="F29" s="2" t="s">
        <v>111</v>
      </c>
      <c r="G29" s="2" t="s">
        <v>112</v>
      </c>
      <c r="H29" s="2" t="s">
        <v>113</v>
      </c>
      <c r="I29" s="2" t="s">
        <v>114</v>
      </c>
      <c r="J29" s="2" t="s">
        <v>115</v>
      </c>
      <c r="K29" s="2" t="s">
        <v>116</v>
      </c>
      <c r="L29" s="2" t="s">
        <v>117</v>
      </c>
      <c r="M29" s="2" t="s">
        <v>118</v>
      </c>
      <c r="N29" s="2" t="s">
        <v>119</v>
      </c>
      <c r="O29" s="2" t="s">
        <v>120</v>
      </c>
      <c r="P29" s="2" t="s">
        <v>121</v>
      </c>
      <c r="Q29" s="2" t="s">
        <v>122</v>
      </c>
      <c r="R29" s="2" t="s">
        <v>123</v>
      </c>
      <c r="S29" s="2" t="s">
        <v>12</v>
      </c>
      <c r="T29" s="2" t="s">
        <v>17</v>
      </c>
      <c r="U29" s="2" t="s">
        <v>124</v>
      </c>
      <c r="V29" s="2" t="s">
        <v>125</v>
      </c>
      <c r="W29" s="2" t="s">
        <v>126</v>
      </c>
      <c r="X29" s="2" t="s">
        <v>127</v>
      </c>
      <c r="Y29" s="2" t="s">
        <v>128</v>
      </c>
      <c r="Z29" s="2" t="s">
        <v>129</v>
      </c>
      <c r="AA29" s="2" t="s">
        <v>130</v>
      </c>
      <c r="AB29" s="2" t="s">
        <v>131</v>
      </c>
      <c r="AC29" s="2" t="s">
        <v>132</v>
      </c>
      <c r="AD29" s="2" t="s">
        <v>133</v>
      </c>
      <c r="AE29" s="2" t="s">
        <v>134</v>
      </c>
      <c r="AF29" s="2" t="s">
        <v>135</v>
      </c>
      <c r="AG29" s="2" t="s">
        <v>136</v>
      </c>
      <c r="AH29" s="2" t="s">
        <v>137</v>
      </c>
      <c r="AI29" s="2" t="s">
        <v>138</v>
      </c>
      <c r="AJ29" s="2" t="s">
        <v>139</v>
      </c>
      <c r="AK29" s="2" t="s">
        <v>140</v>
      </c>
      <c r="AL29" s="2" t="s">
        <v>141</v>
      </c>
      <c r="AM29" s="2" t="s">
        <v>142</v>
      </c>
      <c r="AN29" s="2" t="s">
        <v>143</v>
      </c>
      <c r="AO29" s="2" t="s">
        <v>144</v>
      </c>
      <c r="AP29" s="2" t="s">
        <v>145</v>
      </c>
      <c r="AQ29" t="s">
        <v>11</v>
      </c>
      <c r="AR29" t="s">
        <v>19</v>
      </c>
      <c r="AS29" t="s">
        <v>20</v>
      </c>
    </row>
    <row r="30" spans="1:45" x14ac:dyDescent="0.35">
      <c r="A30" t="s">
        <v>21</v>
      </c>
      <c r="B30" t="s">
        <v>21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t="s">
        <v>21</v>
      </c>
      <c r="AR30">
        <f>MIN(C30:AP30)</f>
        <v>0</v>
      </c>
      <c r="AS30">
        <f>MAX(C30:AP30)</f>
        <v>0</v>
      </c>
    </row>
    <row r="31" spans="1:45" x14ac:dyDescent="0.35">
      <c r="A31" t="s">
        <v>22</v>
      </c>
      <c r="B31" t="s">
        <v>23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t="s">
        <v>23</v>
      </c>
      <c r="AR31">
        <f>MIN(C31:AP31)</f>
        <v>0</v>
      </c>
      <c r="AS31">
        <f>MAX(C31:AP31)</f>
        <v>0</v>
      </c>
    </row>
    <row r="32" spans="1:45" x14ac:dyDescent="0.35">
      <c r="A32" t="s">
        <v>23</v>
      </c>
      <c r="B32" s="1" t="s">
        <v>24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1" t="s">
        <v>24</v>
      </c>
      <c r="AR32">
        <f>MIN(C32:AP32)</f>
        <v>0</v>
      </c>
      <c r="AS32">
        <f>MAX(C32:AP32)</f>
        <v>0</v>
      </c>
    </row>
    <row r="33" spans="1:45" x14ac:dyDescent="0.3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5" x14ac:dyDescent="0.3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5" ht="21" x14ac:dyDescent="0.5">
      <c r="A35" s="4" t="s">
        <v>149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5" x14ac:dyDescent="0.35">
      <c r="B36" t="s">
        <v>36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5" x14ac:dyDescent="0.3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5" x14ac:dyDescent="0.35">
      <c r="A38" t="s">
        <v>6</v>
      </c>
      <c r="C38" s="2" t="s">
        <v>38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5" x14ac:dyDescent="0.35">
      <c r="A39" t="s">
        <v>10</v>
      </c>
      <c r="B39" t="s">
        <v>11</v>
      </c>
      <c r="C39" s="2" t="s">
        <v>108</v>
      </c>
      <c r="D39" s="2" t="s">
        <v>109</v>
      </c>
      <c r="E39" s="2" t="s">
        <v>110</v>
      </c>
      <c r="F39" s="2" t="s">
        <v>111</v>
      </c>
      <c r="G39" s="2" t="s">
        <v>112</v>
      </c>
      <c r="H39" s="2" t="s">
        <v>113</v>
      </c>
      <c r="I39" s="2" t="s">
        <v>114</v>
      </c>
      <c r="J39" s="2" t="s">
        <v>115</v>
      </c>
      <c r="K39" s="2" t="s">
        <v>116</v>
      </c>
      <c r="L39" s="2" t="s">
        <v>117</v>
      </c>
      <c r="M39" s="2" t="s">
        <v>118</v>
      </c>
      <c r="N39" s="2" t="s">
        <v>119</v>
      </c>
      <c r="O39" s="2" t="s">
        <v>120</v>
      </c>
      <c r="P39" s="2" t="s">
        <v>121</v>
      </c>
      <c r="Q39" s="2" t="s">
        <v>122</v>
      </c>
      <c r="R39" s="2" t="s">
        <v>123</v>
      </c>
      <c r="S39" s="2" t="s">
        <v>12</v>
      </c>
      <c r="T39" s="2" t="s">
        <v>17</v>
      </c>
      <c r="U39" s="2" t="s">
        <v>124</v>
      </c>
      <c r="V39" s="2" t="s">
        <v>125</v>
      </c>
      <c r="W39" s="2" t="s">
        <v>126</v>
      </c>
      <c r="X39" s="2" t="s">
        <v>127</v>
      </c>
      <c r="Y39" s="2" t="s">
        <v>128</v>
      </c>
      <c r="Z39" s="2" t="s">
        <v>129</v>
      </c>
      <c r="AA39" s="2" t="s">
        <v>130</v>
      </c>
      <c r="AB39" s="2" t="s">
        <v>131</v>
      </c>
      <c r="AC39" s="2" t="s">
        <v>132</v>
      </c>
      <c r="AD39" s="2" t="s">
        <v>133</v>
      </c>
      <c r="AE39" s="2" t="s">
        <v>134</v>
      </c>
      <c r="AF39" s="2" t="s">
        <v>135</v>
      </c>
      <c r="AG39" s="2" t="s">
        <v>136</v>
      </c>
      <c r="AH39" s="2" t="s">
        <v>137</v>
      </c>
      <c r="AI39" s="2" t="s">
        <v>138</v>
      </c>
      <c r="AJ39" s="2" t="s">
        <v>139</v>
      </c>
      <c r="AK39" s="2" t="s">
        <v>140</v>
      </c>
      <c r="AL39" s="2" t="s">
        <v>141</v>
      </c>
      <c r="AM39" s="2" t="s">
        <v>142</v>
      </c>
      <c r="AN39" s="2" t="s">
        <v>143</v>
      </c>
      <c r="AO39" s="2" t="s">
        <v>144</v>
      </c>
      <c r="AP39" s="2" t="s">
        <v>145</v>
      </c>
      <c r="AQ39" t="s">
        <v>11</v>
      </c>
      <c r="AR39" t="s">
        <v>19</v>
      </c>
      <c r="AS39" t="s">
        <v>20</v>
      </c>
    </row>
    <row r="40" spans="1:45" x14ac:dyDescent="0.35">
      <c r="A40" t="s">
        <v>21</v>
      </c>
      <c r="B40" t="s">
        <v>21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t="s">
        <v>21</v>
      </c>
      <c r="AR40">
        <f>MIN(C40:AP40)</f>
        <v>0</v>
      </c>
      <c r="AS40">
        <f>MAX(C40:AP40)</f>
        <v>0</v>
      </c>
    </row>
    <row r="41" spans="1:45" x14ac:dyDescent="0.35">
      <c r="A41" t="s">
        <v>22</v>
      </c>
      <c r="B41" t="s">
        <v>23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t="s">
        <v>23</v>
      </c>
      <c r="AR41">
        <f>MIN(C41:AP41)</f>
        <v>0</v>
      </c>
      <c r="AS41">
        <f>MAX(C41:AP41)</f>
        <v>0</v>
      </c>
    </row>
    <row r="42" spans="1:45" x14ac:dyDescent="0.35">
      <c r="A42" t="s">
        <v>23</v>
      </c>
      <c r="B42" s="1" t="s">
        <v>24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1" t="s">
        <v>24</v>
      </c>
      <c r="AR42">
        <f>MIN(C42:AP42)</f>
        <v>0</v>
      </c>
      <c r="AS42">
        <f>MAX(C42:AP42)</f>
        <v>0</v>
      </c>
    </row>
    <row r="43" spans="1:45" x14ac:dyDescent="0.3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5" x14ac:dyDescent="0.35">
      <c r="A44" t="s">
        <v>67</v>
      </c>
      <c r="C44" s="2" t="s">
        <v>68</v>
      </c>
      <c r="D44" s="2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5" x14ac:dyDescent="0.35">
      <c r="A45" t="s">
        <v>10</v>
      </c>
      <c r="B45" t="s">
        <v>11</v>
      </c>
      <c r="C45" s="2" t="s">
        <v>108</v>
      </c>
      <c r="D45" s="2" t="s">
        <v>109</v>
      </c>
      <c r="E45" s="2" t="s">
        <v>110</v>
      </c>
      <c r="F45" s="2" t="s">
        <v>111</v>
      </c>
      <c r="G45" s="2" t="s">
        <v>112</v>
      </c>
      <c r="H45" s="2" t="s">
        <v>113</v>
      </c>
      <c r="I45" s="2" t="s">
        <v>114</v>
      </c>
      <c r="J45" s="2" t="s">
        <v>115</v>
      </c>
      <c r="K45" s="2" t="s">
        <v>116</v>
      </c>
      <c r="L45" s="2" t="s">
        <v>117</v>
      </c>
      <c r="M45" s="2" t="s">
        <v>118</v>
      </c>
      <c r="N45" s="2" t="s">
        <v>119</v>
      </c>
      <c r="O45" s="2" t="s">
        <v>120</v>
      </c>
      <c r="P45" s="2" t="s">
        <v>121</v>
      </c>
      <c r="Q45" s="2" t="s">
        <v>122</v>
      </c>
      <c r="R45" s="2" t="s">
        <v>123</v>
      </c>
      <c r="S45" s="2" t="s">
        <v>12</v>
      </c>
      <c r="T45" s="2" t="s">
        <v>17</v>
      </c>
      <c r="U45" s="2" t="s">
        <v>124</v>
      </c>
      <c r="V45" s="2" t="s">
        <v>125</v>
      </c>
      <c r="W45" s="2" t="s">
        <v>126</v>
      </c>
      <c r="X45" s="2" t="s">
        <v>127</v>
      </c>
      <c r="Y45" s="2" t="s">
        <v>128</v>
      </c>
      <c r="Z45" s="2" t="s">
        <v>129</v>
      </c>
      <c r="AA45" s="2" t="s">
        <v>130</v>
      </c>
      <c r="AB45" s="2" t="s">
        <v>131</v>
      </c>
      <c r="AC45" s="2" t="s">
        <v>132</v>
      </c>
      <c r="AD45" s="2" t="s">
        <v>133</v>
      </c>
      <c r="AE45" s="2" t="s">
        <v>134</v>
      </c>
      <c r="AF45" s="2" t="s">
        <v>135</v>
      </c>
      <c r="AG45" s="2" t="s">
        <v>136</v>
      </c>
      <c r="AH45" s="2" t="s">
        <v>137</v>
      </c>
      <c r="AI45" s="2" t="s">
        <v>138</v>
      </c>
      <c r="AJ45" s="2" t="s">
        <v>139</v>
      </c>
      <c r="AK45" s="2" t="s">
        <v>140</v>
      </c>
      <c r="AL45" s="2" t="s">
        <v>141</v>
      </c>
      <c r="AM45" s="2" t="s">
        <v>142</v>
      </c>
      <c r="AN45" s="2" t="s">
        <v>143</v>
      </c>
      <c r="AO45" s="2" t="s">
        <v>144</v>
      </c>
      <c r="AP45" s="2" t="s">
        <v>145</v>
      </c>
      <c r="AQ45" t="s">
        <v>11</v>
      </c>
      <c r="AR45" t="s">
        <v>19</v>
      </c>
      <c r="AS45" t="s">
        <v>20</v>
      </c>
    </row>
    <row r="46" spans="1:45" x14ac:dyDescent="0.35">
      <c r="A46" t="s">
        <v>21</v>
      </c>
      <c r="B46" t="s">
        <v>21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t="s">
        <v>21</v>
      </c>
      <c r="AR46">
        <f>MIN(C46:AP46)</f>
        <v>0</v>
      </c>
      <c r="AS46">
        <f>MAX(C46:AP46)</f>
        <v>0</v>
      </c>
    </row>
    <row r="47" spans="1:45" x14ac:dyDescent="0.35">
      <c r="A47" t="s">
        <v>22</v>
      </c>
      <c r="B47" t="s">
        <v>23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t="s">
        <v>23</v>
      </c>
      <c r="AR47">
        <f>MIN(C47:AP47)</f>
        <v>0</v>
      </c>
      <c r="AS47">
        <f>MAX(C47:AP47)</f>
        <v>0</v>
      </c>
    </row>
    <row r="48" spans="1:45" x14ac:dyDescent="0.35">
      <c r="A48" t="s">
        <v>23</v>
      </c>
      <c r="B48" s="1" t="s">
        <v>24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" t="s">
        <v>24</v>
      </c>
      <c r="AR48">
        <f>MIN(C48:AP48)</f>
        <v>0</v>
      </c>
      <c r="AS48">
        <f>MAX(C48:AP48)</f>
        <v>0</v>
      </c>
    </row>
    <row r="49" spans="1:45" x14ac:dyDescent="0.35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5" x14ac:dyDescent="0.35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5" x14ac:dyDescent="0.35">
      <c r="A51" t="s">
        <v>67</v>
      </c>
      <c r="C51" s="2" t="s">
        <v>69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5" x14ac:dyDescent="0.35">
      <c r="A52" t="s">
        <v>10</v>
      </c>
      <c r="B52" t="s">
        <v>11</v>
      </c>
      <c r="C52" s="2" t="s">
        <v>108</v>
      </c>
      <c r="D52" s="2" t="s">
        <v>109</v>
      </c>
      <c r="E52" s="2" t="s">
        <v>110</v>
      </c>
      <c r="F52" s="2" t="s">
        <v>111</v>
      </c>
      <c r="G52" s="2" t="s">
        <v>112</v>
      </c>
      <c r="H52" s="2" t="s">
        <v>113</v>
      </c>
      <c r="I52" s="2" t="s">
        <v>114</v>
      </c>
      <c r="J52" s="2" t="s">
        <v>115</v>
      </c>
      <c r="K52" s="2" t="s">
        <v>116</v>
      </c>
      <c r="L52" s="2" t="s">
        <v>117</v>
      </c>
      <c r="M52" s="2" t="s">
        <v>118</v>
      </c>
      <c r="N52" s="2" t="s">
        <v>119</v>
      </c>
      <c r="O52" s="2" t="s">
        <v>120</v>
      </c>
      <c r="P52" s="2" t="s">
        <v>121</v>
      </c>
      <c r="Q52" s="2" t="s">
        <v>122</v>
      </c>
      <c r="R52" s="2" t="s">
        <v>123</v>
      </c>
      <c r="S52" s="2" t="s">
        <v>12</v>
      </c>
      <c r="T52" s="2" t="s">
        <v>17</v>
      </c>
      <c r="U52" s="2" t="s">
        <v>124</v>
      </c>
      <c r="V52" s="2" t="s">
        <v>125</v>
      </c>
      <c r="W52" s="2" t="s">
        <v>126</v>
      </c>
      <c r="X52" s="2" t="s">
        <v>127</v>
      </c>
      <c r="Y52" s="2" t="s">
        <v>128</v>
      </c>
      <c r="Z52" s="2" t="s">
        <v>129</v>
      </c>
      <c r="AA52" s="2" t="s">
        <v>130</v>
      </c>
      <c r="AB52" s="2" t="s">
        <v>131</v>
      </c>
      <c r="AC52" s="2" t="s">
        <v>132</v>
      </c>
      <c r="AD52" s="2" t="s">
        <v>133</v>
      </c>
      <c r="AE52" s="2" t="s">
        <v>134</v>
      </c>
      <c r="AF52" s="2" t="s">
        <v>135</v>
      </c>
      <c r="AG52" s="2" t="s">
        <v>136</v>
      </c>
      <c r="AH52" s="2" t="s">
        <v>137</v>
      </c>
      <c r="AI52" s="2" t="s">
        <v>138</v>
      </c>
      <c r="AJ52" s="2" t="s">
        <v>139</v>
      </c>
      <c r="AK52" s="2" t="s">
        <v>140</v>
      </c>
      <c r="AL52" s="2" t="s">
        <v>141</v>
      </c>
      <c r="AM52" s="2" t="s">
        <v>142</v>
      </c>
      <c r="AN52" s="2" t="s">
        <v>143</v>
      </c>
      <c r="AO52" s="2" t="s">
        <v>144</v>
      </c>
      <c r="AP52" s="2" t="s">
        <v>145</v>
      </c>
      <c r="AQ52" t="s">
        <v>11</v>
      </c>
      <c r="AR52" t="s">
        <v>19</v>
      </c>
      <c r="AS52" t="s">
        <v>20</v>
      </c>
    </row>
    <row r="53" spans="1:45" x14ac:dyDescent="0.35">
      <c r="A53" t="s">
        <v>21</v>
      </c>
      <c r="B53" t="s">
        <v>21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t="s">
        <v>21</v>
      </c>
      <c r="AR53">
        <f>MIN(C53:AP53)</f>
        <v>0</v>
      </c>
      <c r="AS53">
        <f>MAX(C53:AP53)</f>
        <v>0</v>
      </c>
    </row>
    <row r="54" spans="1:45" x14ac:dyDescent="0.35">
      <c r="A54" t="s">
        <v>22</v>
      </c>
      <c r="B54" t="s">
        <v>23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t="s">
        <v>23</v>
      </c>
      <c r="AR54">
        <f>MIN(C54:AP54)</f>
        <v>0</v>
      </c>
      <c r="AS54">
        <f>MAX(C54:AP54)</f>
        <v>0</v>
      </c>
    </row>
    <row r="55" spans="1:45" x14ac:dyDescent="0.35">
      <c r="A55" t="s">
        <v>23</v>
      </c>
      <c r="B55" s="1" t="s">
        <v>24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" t="s">
        <v>24</v>
      </c>
      <c r="AR55">
        <f>MIN(C55:AP55)</f>
        <v>0</v>
      </c>
      <c r="AS55">
        <f>MAX(C55:AP55)</f>
        <v>0</v>
      </c>
    </row>
    <row r="56" spans="1:45" x14ac:dyDescent="0.35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5" x14ac:dyDescent="0.35">
      <c r="A57" t="s">
        <v>67</v>
      </c>
      <c r="C57" s="2" t="s">
        <v>150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5" x14ac:dyDescent="0.35">
      <c r="A58" t="s">
        <v>10</v>
      </c>
      <c r="B58" t="s">
        <v>11</v>
      </c>
      <c r="C58" s="2" t="s">
        <v>108</v>
      </c>
      <c r="D58" s="2" t="s">
        <v>109</v>
      </c>
      <c r="E58" s="2" t="s">
        <v>110</v>
      </c>
      <c r="F58" s="2" t="s">
        <v>111</v>
      </c>
      <c r="G58" s="2" t="s">
        <v>112</v>
      </c>
      <c r="H58" s="2" t="s">
        <v>113</v>
      </c>
      <c r="I58" s="2" t="s">
        <v>114</v>
      </c>
      <c r="J58" s="2" t="s">
        <v>115</v>
      </c>
      <c r="K58" s="2" t="s">
        <v>116</v>
      </c>
      <c r="L58" s="2" t="s">
        <v>117</v>
      </c>
      <c r="M58" s="2" t="s">
        <v>118</v>
      </c>
      <c r="N58" s="2" t="s">
        <v>119</v>
      </c>
      <c r="O58" s="2" t="s">
        <v>120</v>
      </c>
      <c r="P58" s="2" t="s">
        <v>121</v>
      </c>
      <c r="Q58" s="2" t="s">
        <v>122</v>
      </c>
      <c r="R58" s="2" t="s">
        <v>123</v>
      </c>
      <c r="S58" s="2" t="s">
        <v>12</v>
      </c>
      <c r="T58" s="2" t="s">
        <v>17</v>
      </c>
      <c r="U58" s="2" t="s">
        <v>124</v>
      </c>
      <c r="V58" s="2" t="s">
        <v>125</v>
      </c>
      <c r="W58" s="2" t="s">
        <v>126</v>
      </c>
      <c r="X58" s="2" t="s">
        <v>127</v>
      </c>
      <c r="Y58" s="2" t="s">
        <v>128</v>
      </c>
      <c r="Z58" s="2" t="s">
        <v>129</v>
      </c>
      <c r="AA58" s="2" t="s">
        <v>130</v>
      </c>
      <c r="AB58" s="2" t="s">
        <v>131</v>
      </c>
      <c r="AC58" s="2" t="s">
        <v>132</v>
      </c>
      <c r="AD58" s="2" t="s">
        <v>133</v>
      </c>
      <c r="AE58" s="2" t="s">
        <v>134</v>
      </c>
      <c r="AF58" s="2" t="s">
        <v>135</v>
      </c>
      <c r="AG58" s="2" t="s">
        <v>136</v>
      </c>
      <c r="AH58" s="2" t="s">
        <v>137</v>
      </c>
      <c r="AI58" s="2" t="s">
        <v>138</v>
      </c>
      <c r="AJ58" s="2" t="s">
        <v>139</v>
      </c>
      <c r="AK58" s="2" t="s">
        <v>140</v>
      </c>
      <c r="AL58" s="2" t="s">
        <v>141</v>
      </c>
      <c r="AM58" s="2" t="s">
        <v>142</v>
      </c>
      <c r="AN58" s="2" t="s">
        <v>143</v>
      </c>
      <c r="AO58" s="2" t="s">
        <v>144</v>
      </c>
      <c r="AP58" s="2" t="s">
        <v>145</v>
      </c>
      <c r="AQ58" t="s">
        <v>11</v>
      </c>
      <c r="AR58" t="s">
        <v>19</v>
      </c>
      <c r="AS58" t="s">
        <v>20</v>
      </c>
    </row>
    <row r="59" spans="1:45" x14ac:dyDescent="0.35">
      <c r="A59" t="s">
        <v>21</v>
      </c>
      <c r="B59" t="s">
        <v>21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t="s">
        <v>21</v>
      </c>
      <c r="AR59">
        <f>MIN(C59:AP59)</f>
        <v>0</v>
      </c>
      <c r="AS59">
        <f>MAX(C59:AP59)</f>
        <v>0</v>
      </c>
    </row>
    <row r="60" spans="1:45" x14ac:dyDescent="0.35">
      <c r="A60" t="s">
        <v>22</v>
      </c>
      <c r="B60" t="s">
        <v>23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t="s">
        <v>23</v>
      </c>
      <c r="AR60">
        <f>MIN(C60:AP60)</f>
        <v>0</v>
      </c>
      <c r="AS60">
        <f>MAX(C60:AP60)</f>
        <v>0</v>
      </c>
    </row>
    <row r="61" spans="1:45" x14ac:dyDescent="0.35">
      <c r="A61" t="s">
        <v>23</v>
      </c>
      <c r="B61" s="1" t="s">
        <v>24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1" t="s">
        <v>24</v>
      </c>
      <c r="AR61">
        <f>MIN(C61:AP61)</f>
        <v>0</v>
      </c>
      <c r="AS61">
        <f>MAX(C61:AP61)</f>
        <v>0</v>
      </c>
    </row>
    <row r="62" spans="1:45" x14ac:dyDescent="0.35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5" x14ac:dyDescent="0.35">
      <c r="A63" t="s">
        <v>67</v>
      </c>
      <c r="C63" s="2" t="s">
        <v>71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5" x14ac:dyDescent="0.35">
      <c r="A64" t="s">
        <v>10</v>
      </c>
      <c r="B64" t="s">
        <v>11</v>
      </c>
      <c r="C64" s="2" t="s">
        <v>108</v>
      </c>
      <c r="D64" s="2" t="s">
        <v>109</v>
      </c>
      <c r="E64" s="2" t="s">
        <v>110</v>
      </c>
      <c r="F64" s="2" t="s">
        <v>111</v>
      </c>
      <c r="G64" s="2" t="s">
        <v>112</v>
      </c>
      <c r="H64" s="2" t="s">
        <v>113</v>
      </c>
      <c r="I64" s="2" t="s">
        <v>114</v>
      </c>
      <c r="J64" s="2" t="s">
        <v>115</v>
      </c>
      <c r="K64" s="2" t="s">
        <v>116</v>
      </c>
      <c r="L64" s="2" t="s">
        <v>117</v>
      </c>
      <c r="M64" s="2" t="s">
        <v>118</v>
      </c>
      <c r="N64" s="2" t="s">
        <v>119</v>
      </c>
      <c r="O64" s="2" t="s">
        <v>120</v>
      </c>
      <c r="P64" s="2" t="s">
        <v>121</v>
      </c>
      <c r="Q64" s="2" t="s">
        <v>122</v>
      </c>
      <c r="R64" s="2" t="s">
        <v>123</v>
      </c>
      <c r="S64" s="2" t="s">
        <v>12</v>
      </c>
      <c r="T64" s="2" t="s">
        <v>17</v>
      </c>
      <c r="U64" s="2" t="s">
        <v>124</v>
      </c>
      <c r="V64" s="2" t="s">
        <v>125</v>
      </c>
      <c r="W64" s="2" t="s">
        <v>126</v>
      </c>
      <c r="X64" s="2" t="s">
        <v>127</v>
      </c>
      <c r="Y64" s="2" t="s">
        <v>128</v>
      </c>
      <c r="Z64" s="2" t="s">
        <v>129</v>
      </c>
      <c r="AA64" s="2" t="s">
        <v>130</v>
      </c>
      <c r="AB64" s="2" t="s">
        <v>131</v>
      </c>
      <c r="AC64" s="2" t="s">
        <v>132</v>
      </c>
      <c r="AD64" s="2" t="s">
        <v>133</v>
      </c>
      <c r="AE64" s="2" t="s">
        <v>134</v>
      </c>
      <c r="AF64" s="2" t="s">
        <v>135</v>
      </c>
      <c r="AG64" s="2" t="s">
        <v>136</v>
      </c>
      <c r="AH64" s="2" t="s">
        <v>137</v>
      </c>
      <c r="AI64" s="2" t="s">
        <v>138</v>
      </c>
      <c r="AJ64" s="2" t="s">
        <v>139</v>
      </c>
      <c r="AK64" s="2" t="s">
        <v>140</v>
      </c>
      <c r="AL64" s="2" t="s">
        <v>141</v>
      </c>
      <c r="AM64" s="2" t="s">
        <v>142</v>
      </c>
      <c r="AN64" s="2" t="s">
        <v>143</v>
      </c>
      <c r="AO64" s="2" t="s">
        <v>144</v>
      </c>
      <c r="AP64" s="2" t="s">
        <v>145</v>
      </c>
      <c r="AQ64" t="s">
        <v>11</v>
      </c>
      <c r="AR64" t="s">
        <v>19</v>
      </c>
      <c r="AS64" t="s">
        <v>20</v>
      </c>
    </row>
    <row r="65" spans="1:45" x14ac:dyDescent="0.35">
      <c r="A65" t="s">
        <v>21</v>
      </c>
      <c r="B65" t="s">
        <v>21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t="s">
        <v>21</v>
      </c>
      <c r="AR65">
        <f>MIN(C65:AP65)</f>
        <v>0</v>
      </c>
      <c r="AS65">
        <f>MAX(C65:AP65)</f>
        <v>0</v>
      </c>
    </row>
    <row r="66" spans="1:45" x14ac:dyDescent="0.35">
      <c r="A66" t="s">
        <v>22</v>
      </c>
      <c r="B66" t="s">
        <v>23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t="s">
        <v>23</v>
      </c>
      <c r="AR66">
        <f>MIN(C66:AP66)</f>
        <v>0</v>
      </c>
      <c r="AS66">
        <f>MAX(C66:AP66)</f>
        <v>0</v>
      </c>
    </row>
    <row r="67" spans="1:45" x14ac:dyDescent="0.35">
      <c r="A67" t="s">
        <v>23</v>
      </c>
      <c r="B67" s="1" t="s">
        <v>24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1" t="s">
        <v>24</v>
      </c>
      <c r="AR67">
        <f>MIN(C67:AP67)</f>
        <v>0</v>
      </c>
      <c r="AS67">
        <f>MAX(C67:AP67)</f>
        <v>0</v>
      </c>
    </row>
    <row r="68" spans="1:45" x14ac:dyDescent="0.35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5" x14ac:dyDescent="0.35">
      <c r="A69" t="s">
        <v>67</v>
      </c>
      <c r="C69" s="2" t="s">
        <v>72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5" x14ac:dyDescent="0.35">
      <c r="A70" t="s">
        <v>10</v>
      </c>
      <c r="B70" t="s">
        <v>11</v>
      </c>
      <c r="C70" s="2" t="s">
        <v>108</v>
      </c>
      <c r="D70" s="2" t="s">
        <v>109</v>
      </c>
      <c r="E70" s="2" t="s">
        <v>110</v>
      </c>
      <c r="F70" s="2" t="s">
        <v>111</v>
      </c>
      <c r="G70" s="2" t="s">
        <v>112</v>
      </c>
      <c r="H70" s="2" t="s">
        <v>113</v>
      </c>
      <c r="I70" s="2" t="s">
        <v>114</v>
      </c>
      <c r="J70" s="2" t="s">
        <v>115</v>
      </c>
      <c r="K70" s="2" t="s">
        <v>116</v>
      </c>
      <c r="L70" s="2" t="s">
        <v>117</v>
      </c>
      <c r="M70" s="2" t="s">
        <v>118</v>
      </c>
      <c r="N70" s="2" t="s">
        <v>119</v>
      </c>
      <c r="O70" s="2" t="s">
        <v>120</v>
      </c>
      <c r="P70" s="2" t="s">
        <v>121</v>
      </c>
      <c r="Q70" s="2" t="s">
        <v>122</v>
      </c>
      <c r="R70" s="2" t="s">
        <v>123</v>
      </c>
      <c r="S70" s="2" t="s">
        <v>12</v>
      </c>
      <c r="T70" s="2" t="s">
        <v>17</v>
      </c>
      <c r="U70" s="2" t="s">
        <v>124</v>
      </c>
      <c r="V70" s="2" t="s">
        <v>125</v>
      </c>
      <c r="W70" s="2" t="s">
        <v>126</v>
      </c>
      <c r="X70" s="2" t="s">
        <v>127</v>
      </c>
      <c r="Y70" s="2" t="s">
        <v>128</v>
      </c>
      <c r="Z70" s="2" t="s">
        <v>129</v>
      </c>
      <c r="AA70" s="2" t="s">
        <v>130</v>
      </c>
      <c r="AB70" s="2" t="s">
        <v>131</v>
      </c>
      <c r="AC70" s="2" t="s">
        <v>132</v>
      </c>
      <c r="AD70" s="2" t="s">
        <v>133</v>
      </c>
      <c r="AE70" s="2" t="s">
        <v>134</v>
      </c>
      <c r="AF70" s="2" t="s">
        <v>135</v>
      </c>
      <c r="AG70" s="2" t="s">
        <v>136</v>
      </c>
      <c r="AH70" s="2" t="s">
        <v>137</v>
      </c>
      <c r="AI70" s="2" t="s">
        <v>138</v>
      </c>
      <c r="AJ70" s="2" t="s">
        <v>139</v>
      </c>
      <c r="AK70" s="2" t="s">
        <v>140</v>
      </c>
      <c r="AL70" s="2" t="s">
        <v>141</v>
      </c>
      <c r="AM70" s="2" t="s">
        <v>142</v>
      </c>
      <c r="AN70" s="2" t="s">
        <v>143</v>
      </c>
      <c r="AO70" s="2" t="s">
        <v>144</v>
      </c>
      <c r="AP70" s="2" t="s">
        <v>145</v>
      </c>
      <c r="AQ70" t="s">
        <v>11</v>
      </c>
      <c r="AR70" t="s">
        <v>19</v>
      </c>
      <c r="AS70" t="s">
        <v>20</v>
      </c>
    </row>
    <row r="71" spans="1:45" x14ac:dyDescent="0.35">
      <c r="A71" t="s">
        <v>21</v>
      </c>
      <c r="B71" t="s">
        <v>21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t="s">
        <v>21</v>
      </c>
      <c r="AR71">
        <f>MIN(C71:AP71)</f>
        <v>0</v>
      </c>
      <c r="AS71">
        <f>MAX(C71:AP71)</f>
        <v>0</v>
      </c>
    </row>
    <row r="72" spans="1:45" x14ac:dyDescent="0.35">
      <c r="A72" t="s">
        <v>22</v>
      </c>
      <c r="B72" t="s">
        <v>23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t="s">
        <v>23</v>
      </c>
      <c r="AR72">
        <f>MIN(C72:AP72)</f>
        <v>0</v>
      </c>
      <c r="AS72">
        <f>MAX(C72:AP72)</f>
        <v>0</v>
      </c>
    </row>
    <row r="73" spans="1:45" x14ac:dyDescent="0.35">
      <c r="A73" t="s">
        <v>23</v>
      </c>
      <c r="B73" s="1" t="s">
        <v>24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1" t="s">
        <v>24</v>
      </c>
      <c r="AR73">
        <f>MIN(C73:AP73)</f>
        <v>0</v>
      </c>
      <c r="AS73">
        <f>MAX(C73:AP73)</f>
        <v>0</v>
      </c>
    </row>
    <row r="74" spans="1:45" x14ac:dyDescent="0.35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5" x14ac:dyDescent="0.35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5" x14ac:dyDescent="0.35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5" x14ac:dyDescent="0.35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5" x14ac:dyDescent="0.35">
      <c r="A78" t="s">
        <v>6</v>
      </c>
      <c r="C78" s="2" t="s">
        <v>68</v>
      </c>
      <c r="D78" s="2"/>
      <c r="E78" s="3" t="s">
        <v>151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5" x14ac:dyDescent="0.35">
      <c r="A79" t="s">
        <v>10</v>
      </c>
      <c r="B79" t="s">
        <v>11</v>
      </c>
      <c r="C79" s="2" t="s">
        <v>108</v>
      </c>
      <c r="D79" s="2" t="s">
        <v>109</v>
      </c>
      <c r="E79" s="2" t="s">
        <v>110</v>
      </c>
      <c r="F79" s="2" t="s">
        <v>111</v>
      </c>
      <c r="G79" s="2" t="s">
        <v>112</v>
      </c>
      <c r="H79" s="2" t="s">
        <v>113</v>
      </c>
      <c r="I79" s="2" t="s">
        <v>114</v>
      </c>
      <c r="J79" s="2" t="s">
        <v>115</v>
      </c>
      <c r="K79" s="2" t="s">
        <v>116</v>
      </c>
      <c r="L79" s="2" t="s">
        <v>117</v>
      </c>
      <c r="M79" s="2" t="s">
        <v>118</v>
      </c>
      <c r="N79" s="2" t="s">
        <v>119</v>
      </c>
      <c r="O79" s="2" t="s">
        <v>120</v>
      </c>
      <c r="P79" s="2" t="s">
        <v>121</v>
      </c>
      <c r="Q79" s="2" t="s">
        <v>122</v>
      </c>
      <c r="R79" s="2" t="s">
        <v>123</v>
      </c>
      <c r="S79" s="2" t="s">
        <v>12</v>
      </c>
      <c r="T79" s="2" t="s">
        <v>17</v>
      </c>
      <c r="U79" s="2" t="s">
        <v>124</v>
      </c>
      <c r="V79" s="2" t="s">
        <v>125</v>
      </c>
      <c r="W79" s="2" t="s">
        <v>126</v>
      </c>
      <c r="X79" s="2" t="s">
        <v>127</v>
      </c>
      <c r="Y79" s="2" t="s">
        <v>128</v>
      </c>
      <c r="Z79" s="2" t="s">
        <v>129</v>
      </c>
      <c r="AA79" s="2" t="s">
        <v>130</v>
      </c>
      <c r="AB79" s="2" t="s">
        <v>131</v>
      </c>
      <c r="AC79" s="2" t="s">
        <v>132</v>
      </c>
      <c r="AD79" s="2" t="s">
        <v>133</v>
      </c>
      <c r="AE79" s="2" t="s">
        <v>134</v>
      </c>
      <c r="AF79" s="2" t="s">
        <v>135</v>
      </c>
      <c r="AG79" s="2" t="s">
        <v>136</v>
      </c>
      <c r="AH79" s="2" t="s">
        <v>137</v>
      </c>
      <c r="AI79" s="2" t="s">
        <v>138</v>
      </c>
      <c r="AJ79" s="2" t="s">
        <v>139</v>
      </c>
      <c r="AK79" s="2" t="s">
        <v>140</v>
      </c>
      <c r="AL79" s="2" t="s">
        <v>141</v>
      </c>
      <c r="AM79" s="2" t="s">
        <v>142</v>
      </c>
      <c r="AN79" s="2" t="s">
        <v>143</v>
      </c>
      <c r="AO79" s="2" t="s">
        <v>144</v>
      </c>
      <c r="AP79" s="2" t="s">
        <v>145</v>
      </c>
      <c r="AQ79" t="s">
        <v>11</v>
      </c>
      <c r="AR79" t="s">
        <v>19</v>
      </c>
      <c r="AS79" t="s">
        <v>20</v>
      </c>
    </row>
    <row r="80" spans="1:45" x14ac:dyDescent="0.35">
      <c r="A80" t="s">
        <v>21</v>
      </c>
      <c r="B80" t="s">
        <v>21</v>
      </c>
      <c r="C80" s="2">
        <v>-6768.7</v>
      </c>
      <c r="D80" s="2">
        <v>-2583.3000000000002</v>
      </c>
      <c r="E80" s="2">
        <v>2274.3000000000002</v>
      </c>
      <c r="F80" s="2">
        <v>6686.8</v>
      </c>
      <c r="G80" s="2">
        <v>-6813.3</v>
      </c>
      <c r="H80" s="2">
        <v>-2642.5</v>
      </c>
      <c r="I80" s="2">
        <v>2168.6</v>
      </c>
      <c r="J80" s="2">
        <v>6629.5</v>
      </c>
      <c r="K80" s="2">
        <v>-5546.1</v>
      </c>
      <c r="L80" s="2">
        <v>-2297.1</v>
      </c>
      <c r="M80" s="2">
        <v>1993.9</v>
      </c>
      <c r="N80" s="2">
        <v>5285.1</v>
      </c>
      <c r="O80" s="2">
        <v>-5659</v>
      </c>
      <c r="P80" s="2">
        <v>-2131.9</v>
      </c>
      <c r="Q80" s="2">
        <v>1508.3</v>
      </c>
      <c r="R80" s="2">
        <v>5204.1000000000004</v>
      </c>
      <c r="S80" s="2">
        <v>-709.42</v>
      </c>
      <c r="T80" s="2">
        <v>-286.31</v>
      </c>
      <c r="U80" s="2">
        <v>297.60000000000002</v>
      </c>
      <c r="V80" s="2">
        <v>892.81</v>
      </c>
      <c r="W80" s="2">
        <v>-158.75</v>
      </c>
      <c r="X80" s="2">
        <v>-137.08000000000001</v>
      </c>
      <c r="Y80" s="2">
        <v>60.584000000000003</v>
      </c>
      <c r="Z80" s="2">
        <v>210.76</v>
      </c>
      <c r="AA80" s="2">
        <v>-4662.7</v>
      </c>
      <c r="AB80" s="2">
        <v>-1270</v>
      </c>
      <c r="AC80" s="2">
        <v>2390.6</v>
      </c>
      <c r="AD80" s="2">
        <v>5758.7</v>
      </c>
      <c r="AE80" s="2">
        <v>-4795.6000000000004</v>
      </c>
      <c r="AF80" s="2">
        <v>-1365.2</v>
      </c>
      <c r="AG80" s="2">
        <v>2460.9</v>
      </c>
      <c r="AH80" s="2">
        <v>5897.2</v>
      </c>
      <c r="AI80" s="2"/>
      <c r="AJ80" s="2"/>
      <c r="AK80" s="2"/>
      <c r="AL80" s="2"/>
      <c r="AM80" s="2"/>
      <c r="AN80" s="2"/>
      <c r="AO80" s="2"/>
      <c r="AP80" s="2"/>
      <c r="AQ80" t="s">
        <v>21</v>
      </c>
      <c r="AR80">
        <f>MIN(C80:AP80)</f>
        <v>-6813.3</v>
      </c>
      <c r="AS80">
        <f>MAX(C80:AP80)</f>
        <v>6686.8</v>
      </c>
    </row>
    <row r="81" spans="1:45" x14ac:dyDescent="0.35">
      <c r="A81" t="s">
        <v>22</v>
      </c>
      <c r="B81" t="s">
        <v>23</v>
      </c>
      <c r="C81" s="2">
        <v>992.56</v>
      </c>
      <c r="D81" s="2">
        <v>5400.4</v>
      </c>
      <c r="E81" s="2">
        <v>-779.11</v>
      </c>
      <c r="F81" s="2">
        <v>-1127.0999999999999</v>
      </c>
      <c r="G81" s="2">
        <v>-2736</v>
      </c>
      <c r="H81" s="2">
        <v>-6441.1</v>
      </c>
      <c r="I81" s="2">
        <v>8.9246999999999996</v>
      </c>
      <c r="J81" s="2">
        <v>2408.1999999999998</v>
      </c>
      <c r="K81" s="2">
        <v>1388.9</v>
      </c>
      <c r="L81" s="2">
        <v>6469</v>
      </c>
      <c r="M81" s="2">
        <v>1100.3</v>
      </c>
      <c r="N81" s="2">
        <v>-1582.6</v>
      </c>
      <c r="O81" s="2">
        <v>-1685.9</v>
      </c>
      <c r="P81" s="2">
        <v>-6861.6</v>
      </c>
      <c r="Q81" s="2">
        <v>-2559.6999999999998</v>
      </c>
      <c r="R81" s="2">
        <v>1311.4</v>
      </c>
      <c r="S81" s="2">
        <v>4679.6000000000004</v>
      </c>
      <c r="T81" s="2">
        <v>2636.2</v>
      </c>
      <c r="U81" s="2">
        <v>-828.98</v>
      </c>
      <c r="V81" s="2">
        <v>-2444.1999999999998</v>
      </c>
      <c r="W81" s="2">
        <v>4324.3999999999996</v>
      </c>
      <c r="X81" s="2">
        <v>556.57000000000005</v>
      </c>
      <c r="Y81" s="2">
        <v>-2134.1999999999998</v>
      </c>
      <c r="Z81" s="2">
        <v>-2224.6</v>
      </c>
      <c r="AA81" s="2">
        <v>433.84</v>
      </c>
      <c r="AB81" s="2">
        <v>-8846.9</v>
      </c>
      <c r="AC81" s="2">
        <v>-13038</v>
      </c>
      <c r="AD81" s="2">
        <v>-865.4</v>
      </c>
      <c r="AE81" s="2">
        <v>-1950.1</v>
      </c>
      <c r="AF81" s="2">
        <v>7995.7</v>
      </c>
      <c r="AG81" s="2">
        <v>13069</v>
      </c>
      <c r="AH81" s="2">
        <v>2460.8000000000002</v>
      </c>
      <c r="AI81" s="2"/>
      <c r="AJ81" s="2"/>
      <c r="AK81" s="2"/>
      <c r="AL81" s="2"/>
      <c r="AM81" s="2"/>
      <c r="AN81" s="2"/>
      <c r="AO81" s="2"/>
      <c r="AP81" s="2"/>
      <c r="AQ81" t="s">
        <v>23</v>
      </c>
      <c r="AR81">
        <f>MIN(C81:AP81)</f>
        <v>-13038</v>
      </c>
      <c r="AS81">
        <f>MAX(C81:AP81)</f>
        <v>13069</v>
      </c>
    </row>
    <row r="82" spans="1:45" x14ac:dyDescent="0.35">
      <c r="A82" t="s">
        <v>23</v>
      </c>
      <c r="B82" s="1" t="s">
        <v>24</v>
      </c>
      <c r="C82" s="2">
        <v>3185.3</v>
      </c>
      <c r="D82" s="2">
        <v>3386.5</v>
      </c>
      <c r="E82" s="2">
        <v>3387.8</v>
      </c>
      <c r="F82" s="2">
        <v>2750.1</v>
      </c>
      <c r="G82" s="2">
        <v>-3138.2</v>
      </c>
      <c r="H82" s="2">
        <v>-3412.2</v>
      </c>
      <c r="I82" s="2">
        <v>-3468.3</v>
      </c>
      <c r="J82" s="2">
        <v>-2723.7</v>
      </c>
      <c r="K82" s="2">
        <v>2450</v>
      </c>
      <c r="L82" s="2">
        <v>2753.7</v>
      </c>
      <c r="M82" s="2">
        <v>2764.4</v>
      </c>
      <c r="N82" s="2">
        <v>2294.1999999999998</v>
      </c>
      <c r="O82" s="2">
        <v>-2558.5</v>
      </c>
      <c r="P82" s="2">
        <v>-2681.2</v>
      </c>
      <c r="Q82" s="2">
        <v>-2804.4</v>
      </c>
      <c r="R82" s="2">
        <v>-2244.3000000000002</v>
      </c>
      <c r="S82" s="2">
        <v>-182.64</v>
      </c>
      <c r="T82" s="2">
        <v>-138.38999999999999</v>
      </c>
      <c r="U82" s="2">
        <v>-140.80000000000001</v>
      </c>
      <c r="V82" s="2">
        <v>-152.91999999999999</v>
      </c>
      <c r="W82" s="2">
        <v>-637.37</v>
      </c>
      <c r="X82" s="2">
        <v>-580.34</v>
      </c>
      <c r="Y82" s="2">
        <v>-663.73</v>
      </c>
      <c r="Z82" s="2">
        <v>-544.57000000000005</v>
      </c>
      <c r="AA82" s="2">
        <v>2231.1</v>
      </c>
      <c r="AB82" s="2">
        <v>2656.9</v>
      </c>
      <c r="AC82" s="2">
        <v>2148.1</v>
      </c>
      <c r="AD82" s="2">
        <v>2183.6</v>
      </c>
      <c r="AE82" s="2">
        <v>-2639.3</v>
      </c>
      <c r="AF82" s="2">
        <v>-2765.2</v>
      </c>
      <c r="AG82" s="2">
        <v>-2227.8000000000002</v>
      </c>
      <c r="AH82" s="2">
        <v>-2139.3000000000002</v>
      </c>
      <c r="AI82" s="2"/>
      <c r="AJ82" s="2"/>
      <c r="AK82" s="2"/>
      <c r="AL82" s="2"/>
      <c r="AM82" s="2"/>
      <c r="AN82" s="2"/>
      <c r="AO82" s="2"/>
      <c r="AP82" s="2"/>
      <c r="AQ82" s="1" t="s">
        <v>24</v>
      </c>
      <c r="AR82">
        <f>MIN(C82:AP82)</f>
        <v>-3468.3</v>
      </c>
      <c r="AS82">
        <f>MAX(C82:AP82)</f>
        <v>3387.8</v>
      </c>
    </row>
    <row r="83" spans="1:45" x14ac:dyDescent="0.35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5" x14ac:dyDescent="0.35">
      <c r="A84" t="s">
        <v>67</v>
      </c>
      <c r="C84" s="2" t="s">
        <v>68</v>
      </c>
      <c r="D84" s="2"/>
      <c r="E84" s="3" t="s">
        <v>152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5" x14ac:dyDescent="0.35">
      <c r="A85" t="s">
        <v>10</v>
      </c>
      <c r="B85" t="s">
        <v>11</v>
      </c>
      <c r="C85" s="2" t="s">
        <v>108</v>
      </c>
      <c r="D85" s="2" t="s">
        <v>109</v>
      </c>
      <c r="E85" s="2" t="s">
        <v>110</v>
      </c>
      <c r="F85" s="2" t="s">
        <v>111</v>
      </c>
      <c r="G85" s="2" t="s">
        <v>112</v>
      </c>
      <c r="H85" s="2" t="s">
        <v>113</v>
      </c>
      <c r="I85" s="2" t="s">
        <v>114</v>
      </c>
      <c r="J85" s="2" t="s">
        <v>115</v>
      </c>
      <c r="K85" s="2" t="s">
        <v>116</v>
      </c>
      <c r="L85" s="2" t="s">
        <v>117</v>
      </c>
      <c r="M85" s="2" t="s">
        <v>118</v>
      </c>
      <c r="N85" s="2" t="s">
        <v>119</v>
      </c>
      <c r="O85" s="2" t="s">
        <v>120</v>
      </c>
      <c r="P85" s="2" t="s">
        <v>121</v>
      </c>
      <c r="Q85" s="2" t="s">
        <v>122</v>
      </c>
      <c r="R85" s="2" t="s">
        <v>123</v>
      </c>
      <c r="S85" s="2" t="s">
        <v>12</v>
      </c>
      <c r="T85" s="2" t="s">
        <v>17</v>
      </c>
      <c r="U85" s="2" t="s">
        <v>124</v>
      </c>
      <c r="V85" s="2" t="s">
        <v>125</v>
      </c>
      <c r="W85" s="2" t="s">
        <v>126</v>
      </c>
      <c r="X85" s="2" t="s">
        <v>127</v>
      </c>
      <c r="Y85" s="2" t="s">
        <v>128</v>
      </c>
      <c r="Z85" s="2" t="s">
        <v>129</v>
      </c>
      <c r="AA85" s="2" t="s">
        <v>130</v>
      </c>
      <c r="AB85" s="2" t="s">
        <v>131</v>
      </c>
      <c r="AC85" s="2" t="s">
        <v>132</v>
      </c>
      <c r="AD85" s="2" t="s">
        <v>133</v>
      </c>
      <c r="AE85" s="2" t="s">
        <v>134</v>
      </c>
      <c r="AF85" s="2" t="s">
        <v>135</v>
      </c>
      <c r="AG85" s="2" t="s">
        <v>136</v>
      </c>
      <c r="AH85" s="2" t="s">
        <v>137</v>
      </c>
      <c r="AI85" s="2" t="s">
        <v>138</v>
      </c>
      <c r="AJ85" s="2" t="s">
        <v>139</v>
      </c>
      <c r="AK85" s="2" t="s">
        <v>140</v>
      </c>
      <c r="AL85" s="2" t="s">
        <v>141</v>
      </c>
      <c r="AM85" s="2" t="s">
        <v>142</v>
      </c>
      <c r="AN85" s="2" t="s">
        <v>143</v>
      </c>
      <c r="AO85" s="2" t="s">
        <v>144</v>
      </c>
      <c r="AP85" s="2" t="s">
        <v>145</v>
      </c>
      <c r="AQ85" t="s">
        <v>11</v>
      </c>
      <c r="AR85" t="s">
        <v>19</v>
      </c>
      <c r="AS85" t="s">
        <v>20</v>
      </c>
    </row>
    <row r="86" spans="1:45" x14ac:dyDescent="0.35">
      <c r="A86" t="s">
        <v>21</v>
      </c>
      <c r="B86" t="s">
        <v>21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>
        <v>-4541.3</v>
      </c>
      <c r="AB86" s="2">
        <v>-1177.3</v>
      </c>
      <c r="AC86" s="2">
        <v>2842.2</v>
      </c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t="s">
        <v>21</v>
      </c>
      <c r="AR86">
        <f>MIN(C86:AP86)</f>
        <v>-4541.3</v>
      </c>
      <c r="AS86">
        <f>MAX(C86:AP86)</f>
        <v>2842.2</v>
      </c>
    </row>
    <row r="87" spans="1:45" x14ac:dyDescent="0.35">
      <c r="A87" t="s">
        <v>22</v>
      </c>
      <c r="B87" t="s">
        <v>23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>
        <v>1072</v>
      </c>
      <c r="AB87" s="2">
        <v>-14547</v>
      </c>
      <c r="AC87" s="2">
        <v>-13365</v>
      </c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t="s">
        <v>23</v>
      </c>
      <c r="AR87">
        <f>MIN(C87:AP87)</f>
        <v>-14547</v>
      </c>
      <c r="AS87">
        <f>MAX(C87:AP87)</f>
        <v>1072</v>
      </c>
    </row>
    <row r="88" spans="1:45" x14ac:dyDescent="0.35">
      <c r="A88" t="s">
        <v>23</v>
      </c>
      <c r="B88" s="1" t="s">
        <v>24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>
        <v>2597.4</v>
      </c>
      <c r="AB88" s="2">
        <v>2697.9</v>
      </c>
      <c r="AC88" s="2">
        <v>2281</v>
      </c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1" t="s">
        <v>24</v>
      </c>
      <c r="AR88">
        <f>MIN(C88:AP88)</f>
        <v>2281</v>
      </c>
      <c r="AS88">
        <f>MAX(C88:AP88)</f>
        <v>2697.9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Load Summary</vt:lpstr>
      <vt:lpstr>Ansys beam model LRFD cases</vt:lpstr>
      <vt:lpstr>support matrix 17x36,8,xy</vt:lpstr>
      <vt:lpstr>support matrix 17x36,4,xy</vt:lpstr>
      <vt:lpstr>support matrix 17x24,4,xy</vt:lpstr>
      <vt:lpstr>support matrix 17x24,4,no</vt:lpstr>
      <vt:lpstr>support matrix 14x14,4,xy</vt:lpstr>
      <vt:lpstr>support matrix 25x14,4,xy</vt:lpstr>
      <vt:lpstr>Ansys solid model 2 subassys</vt:lpstr>
      <vt:lpstr>Anchor Resistance</vt:lpstr>
      <vt:lpstr>anchor resistance (from -v3)</vt:lpstr>
      <vt:lpstr>anchor resistance -v4 additions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coyne</dc:creator>
  <cp:keywords/>
  <dc:description/>
  <cp:lastModifiedBy>Stephen Appert</cp:lastModifiedBy>
  <cp:revision/>
  <dcterms:created xsi:type="dcterms:W3CDTF">2020-07-28T03:20:21Z</dcterms:created>
  <dcterms:modified xsi:type="dcterms:W3CDTF">2022-07-28T20:14:36Z</dcterms:modified>
  <cp:category/>
  <cp:contentStatus/>
</cp:coreProperties>
</file>