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aniel.sigg\Documents\Protel\Converter\Prototype\LIGO_DAC_AI_Interface\Project Outputs for LIGO_DAC_AI_Interface\"/>
    </mc:Choice>
  </mc:AlternateContent>
  <bookViews>
    <workbookView xWindow="-20" yWindow="-20" windowWidth="7970" windowHeight="11360"/>
  </bookViews>
  <sheets>
    <sheet name="Part List Report" sheetId="3" r:id="rId1"/>
  </sheets>
  <calcPr calcId="162913"/>
</workbook>
</file>

<file path=xl/calcChain.xml><?xml version="1.0" encoding="utf-8"?>
<calcChain xmlns="http://schemas.openxmlformats.org/spreadsheetml/2006/main">
  <c r="K29" i="3" l="1"/>
  <c r="J29" i="3"/>
  <c r="K28" i="3"/>
  <c r="J28" i="3"/>
  <c r="K27" i="3"/>
  <c r="L27" i="3" s="1"/>
  <c r="M27" i="3" s="1"/>
  <c r="J27" i="3"/>
  <c r="K26" i="3"/>
  <c r="J26" i="3"/>
  <c r="K25" i="3"/>
  <c r="J25" i="3"/>
  <c r="K24" i="3"/>
  <c r="J24" i="3"/>
  <c r="K23" i="3"/>
  <c r="L23" i="3" s="1"/>
  <c r="M23" i="3" s="1"/>
  <c r="J23" i="3"/>
  <c r="K22" i="3"/>
  <c r="J22" i="3"/>
  <c r="L22" i="3" s="1"/>
  <c r="M22" i="3" s="1"/>
  <c r="K21" i="3"/>
  <c r="J21" i="3"/>
  <c r="K20" i="3"/>
  <c r="J20" i="3"/>
  <c r="K19" i="3"/>
  <c r="L19" i="3" s="1"/>
  <c r="M19" i="3" s="1"/>
  <c r="J19" i="3"/>
  <c r="K18" i="3"/>
  <c r="J18" i="3"/>
  <c r="K17" i="3"/>
  <c r="J17" i="3"/>
  <c r="K16" i="3"/>
  <c r="J16" i="3"/>
  <c r="K15" i="3"/>
  <c r="L15" i="3" s="1"/>
  <c r="M15" i="3" s="1"/>
  <c r="J15" i="3"/>
  <c r="K14" i="3"/>
  <c r="J14" i="3"/>
  <c r="K13" i="3"/>
  <c r="J13" i="3"/>
  <c r="K12" i="3"/>
  <c r="L12" i="3" s="1"/>
  <c r="M12" i="3" s="1"/>
  <c r="J12" i="3"/>
  <c r="L20" i="3" l="1"/>
  <c r="M20" i="3" s="1"/>
  <c r="L28" i="3"/>
  <c r="M28" i="3" s="1"/>
  <c r="L16" i="3"/>
  <c r="M16" i="3" s="1"/>
  <c r="L24" i="3"/>
  <c r="M24" i="3" s="1"/>
  <c r="L14" i="3"/>
  <c r="M14" i="3" s="1"/>
  <c r="L18" i="3"/>
  <c r="M18" i="3" s="1"/>
  <c r="L26" i="3"/>
  <c r="M26" i="3" s="1"/>
  <c r="L13" i="3"/>
  <c r="M13" i="3" s="1"/>
  <c r="L17" i="3"/>
  <c r="M17" i="3" s="1"/>
  <c r="L21" i="3"/>
  <c r="M21" i="3" s="1"/>
  <c r="L25" i="3"/>
  <c r="M25" i="3" s="1"/>
  <c r="L29" i="3"/>
  <c r="M29" i="3" s="1"/>
  <c r="J11" i="3"/>
  <c r="K11" i="3"/>
  <c r="K10" i="3"/>
  <c r="J10" i="3"/>
  <c r="E40" i="3"/>
  <c r="E39" i="3"/>
  <c r="E38" i="3"/>
  <c r="E37" i="3"/>
  <c r="E36" i="3"/>
  <c r="E35" i="3"/>
  <c r="B30" i="3"/>
  <c r="D8" i="3"/>
  <c r="E8" i="3"/>
  <c r="L10" i="3" l="1"/>
  <c r="L11" i="3"/>
  <c r="M11" i="3"/>
  <c r="M10" i="3"/>
</calcChain>
</file>

<file path=xl/sharedStrings.xml><?xml version="1.0" encoding="utf-8"?>
<sst xmlns="http://schemas.openxmlformats.org/spreadsheetml/2006/main" count="172" uniqueCount="129">
  <si>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</si>
  <si>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</si>
  <si>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</si>
  <si>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</si>
  <si>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</si>
  <si>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</si>
  <si>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</si>
  <si>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</si>
  <si>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</si>
  <si>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</si>
  <si>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</si>
  <si>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</si>
  <si>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</si>
  <si>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</si>
  <si>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</si>
  <si>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</si>
  <si>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</si>
  <si>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</si>
  <si>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</si>
  <si>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</si>
  <si>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D2400023</t>
  </si>
  <si>
    <t>v1</t>
  </si>
  <si>
    <t>LIGO_DAC_AI_Interface.PrjPCB</t>
  </si>
  <si>
    <t>25</t>
  </si>
  <si>
    <t>Daniel Sigg</t>
  </si>
  <si>
    <t>9/5/2024</t>
  </si>
  <si>
    <t>2:39 PM</t>
  </si>
  <si>
    <t>Quantity</t>
  </si>
  <si>
    <t>Distributor</t>
  </si>
  <si>
    <t>Digi-Key</t>
  </si>
  <si>
    <t>None</t>
  </si>
  <si>
    <t>Part Number</t>
  </si>
  <si>
    <t>445-C5750X7R1V476M230KCCT-ND</t>
  </si>
  <si>
    <t>311-1140-1-ND</t>
  </si>
  <si>
    <t>RS2G-E3/52TGICT-ND</t>
  </si>
  <si>
    <t>67-1304-ND</t>
  </si>
  <si>
    <t>A34072-ND</t>
  </si>
  <si>
    <t>Z114CT-ND</t>
  </si>
  <si>
    <t>A31814-ND</t>
  </si>
  <si>
    <t>SAM10844-ND</t>
  </si>
  <si>
    <t>WM5226-ND</t>
  </si>
  <si>
    <t>S9337-ND</t>
  </si>
  <si>
    <t>A23470-ND</t>
  </si>
  <si>
    <t>311-2.21KCRCT-ND</t>
  </si>
  <si>
    <t>311-499CRCT-ND</t>
  </si>
  <si>
    <t/>
  </si>
  <si>
    <t>5005K-ND</t>
  </si>
  <si>
    <t>5007K-ND</t>
  </si>
  <si>
    <t>5006K-ND</t>
  </si>
  <si>
    <t>559-1027-1-ND</t>
  </si>
  <si>
    <t>LM2990SX-12/NOPBCT-ND</t>
  </si>
  <si>
    <t>LM2940CSX-12/NOPBCT-ND</t>
  </si>
  <si>
    <t>Comment</t>
  </si>
  <si>
    <t>47u</t>
  </si>
  <si>
    <t>100n</t>
  </si>
  <si>
    <t>RS2G</t>
  </si>
  <si>
    <t>LED</t>
  </si>
  <si>
    <t>DB9F</t>
  </si>
  <si>
    <t>G6K</t>
  </si>
  <si>
    <t>787082-7</t>
  </si>
  <si>
    <t>Header 2</t>
  </si>
  <si>
    <t>26-61-4040</t>
  </si>
  <si>
    <t>Jumper</t>
  </si>
  <si>
    <t>Screwlock Kit</t>
  </si>
  <si>
    <t>2.21K</t>
  </si>
  <si>
    <t>499</t>
  </si>
  <si>
    <t>NL</t>
  </si>
  <si>
    <t>Vin+, +12V</t>
  </si>
  <si>
    <t>Vin−, −12V</t>
  </si>
  <si>
    <t>GND</t>
  </si>
  <si>
    <t>PS2702-1-F3-A</t>
  </si>
  <si>
    <t>LM2990SX-12/NOPB</t>
  </si>
  <si>
    <t>LM2940CSX-12/NOPB</t>
  </si>
  <si>
    <t>Description</t>
  </si>
  <si>
    <t>Capacitor, surface mount</t>
  </si>
  <si>
    <t>Single diode</t>
  </si>
  <si>
    <t>Panel mount LED</t>
  </si>
  <si>
    <t>Receptacle Assembly, 9 Position, Right Angle, .318 Series</t>
  </si>
  <si>
    <t>Dual-pole dual-throw relay</t>
  </si>
  <si>
    <t>Receptacle Assembly, Shielded, Right Angle, AMPLIMITE</t>
  </si>
  <si>
    <t>Header, 2-Pin</t>
  </si>
  <si>
    <t>Connector</t>
  </si>
  <si>
    <t>Jackscrew Socket, Slotted For AMPLIMITE Series: 786585-2</t>
  </si>
  <si>
    <t>Resistor, surface mount</t>
  </si>
  <si>
    <t>Testpoint, red</t>
  </si>
  <si>
    <t>Testpoint, white</t>
  </si>
  <si>
    <t>Testpoint, black</t>
  </si>
  <si>
    <t>High Isolation Voltage SOP Photocoupler</t>
  </si>
  <si>
    <t>Negative Low Dropout Regulator, 3-pin TO-263</t>
  </si>
  <si>
    <t>1A Low Dropout Regulator, 3-pin TO-263, Pb-Free</t>
  </si>
  <si>
    <t>Designator</t>
  </si>
  <si>
    <t>C1, C2, C4, C5, C7</t>
  </si>
  <si>
    <t>C3, C6, C8</t>
  </si>
  <si>
    <t>D1, D2A, D2B, D2C, D2D, D2E, D2F, D2G, D2H, D2I, D2J, D2K, D2L, D2M, D2N, D2O, D2P, D3, D4, D5, D6</t>
  </si>
  <si>
    <t>DS1</t>
  </si>
  <si>
    <t>J1, J2, J3, J4</t>
  </si>
  <si>
    <t>K1, K2A, K2B, K2C, K2D, K2E, K2F, K2G, K2H, K2I, K2J, K2K, K2L, K2M, K2N, K2O, K2P</t>
  </si>
  <si>
    <t>P1, P2</t>
  </si>
  <si>
    <t>P3, P5</t>
  </si>
  <si>
    <t>P4</t>
  </si>
  <si>
    <t>PN1</t>
  </si>
  <si>
    <t>PN2, PN3</t>
  </si>
  <si>
    <t>R1, R3</t>
  </si>
  <si>
    <t>R2</t>
  </si>
  <si>
    <t>R4, R5</t>
  </si>
  <si>
    <t>TP1, TP4</t>
  </si>
  <si>
    <t>TP2, TP5</t>
  </si>
  <si>
    <t>TP3, TP6, TP7</t>
  </si>
  <si>
    <t>U1, U2</t>
  </si>
  <si>
    <t>U3</t>
  </si>
  <si>
    <t>U4</t>
  </si>
  <si>
    <t>Footprint</t>
  </si>
  <si>
    <t>CC5650-2220</t>
  </si>
  <si>
    <t>CC2013-0805</t>
  </si>
  <si>
    <t>DO-SMB</t>
  </si>
  <si>
    <t>LED-1</t>
  </si>
  <si>
    <t>DB9F-ST</t>
  </si>
  <si>
    <t>RELAY_G6K-2F</t>
  </si>
  <si>
    <t>TSW-102-XX-YY-S</t>
  </si>
  <si>
    <t>HDRV4W155P0X396_1X4_1570X1001X1536P</t>
  </si>
  <si>
    <t>CR2012-0805</t>
  </si>
  <si>
    <t>TP1-RED</t>
  </si>
  <si>
    <t>TP1-WHT</t>
  </si>
  <si>
    <t>TP1-BLK</t>
  </si>
  <si>
    <t>PS2701A-1</t>
  </si>
  <si>
    <t>KTT0003B_N</t>
  </si>
  <si>
    <t>Assembly Type</t>
  </si>
  <si>
    <t>TH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</si>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</sst>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9:M30" totalsRowShown="0" headerRowDxfId="15" dataDxfId="13" headerRowBorderDxfId="14" tableBorderDxfId="12">
  <autoFilter ref="B9:M30"/>
  <tableColumns count="12">
    <tableColumn id="1" name="Quantity" dataDxfId="11"/>
    <tableColumn id="2" name="Distributor" dataDxfId="10"/>
    <tableColumn id="3" name="Part Number" dataDxfId="9"/>
    <tableColumn id="4" name="Comment" dataDxfId="8"/>
    <tableColumn id="5" name="Description" dataDxfId="7"/>
    <tableColumn id="6" name="Designator" dataDxfId="6"/>
    <tableColumn id="7" name="Footprint" dataDxfId="5"/>
    <tableColumn id="8" name="Assembly Type" dataDxfId="4"/>
    <tableColumn id="9" name="Extra" dataDxfId="3"/>
    <tableColumn id="10" name="Excess" dataDxfId="2"/>
    <tableColumn id="11" name="Add" dataDxfId="1"/>
    <tableColumn id="12" name="Quantity to Ord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40"/>
  <sheetViews>
    <sheetView showGridLines="0" tabSelected="1" zoomScaleNormal="100" workbookViewId="0">
      <selection activeCell="G38" sqref="G38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6.179687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51" t="s">
        <v>20</v>
      </c>
      <c r="H2" s="23" t="s">
        <v>12</v>
      </c>
      <c r="I2" s="52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53" t="s">
        <v>22</v>
      </c>
      <c r="E4" s="8"/>
      <c r="F4" s="6"/>
      <c r="G4" s="57" t="s">
        <v>15</v>
      </c>
      <c r="H4" s="58"/>
      <c r="I4" s="54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55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56" t="s">
        <v>25</v>
      </c>
      <c r="E7" s="56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45540</v>
      </c>
      <c r="E8" s="59">
        <f ca="1">NOW()</f>
        <v>45540.611019444441</v>
      </c>
      <c r="F8" s="60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39" t="s">
        <v>27</v>
      </c>
      <c r="C9" s="40" t="s">
        <v>28</v>
      </c>
      <c r="D9" s="40" t="s">
        <v>31</v>
      </c>
      <c r="E9" s="40" t="s">
        <v>52</v>
      </c>
      <c r="F9" s="40" t="s">
        <v>73</v>
      </c>
      <c r="G9" s="41" t="s">
        <v>90</v>
      </c>
      <c r="H9" s="40" t="s">
        <v>111</v>
      </c>
      <c r="I9" s="40" t="s">
        <v>126</v>
      </c>
      <c r="J9" s="41" t="s">
        <v>17</v>
      </c>
      <c r="K9" s="41" t="s">
        <v>18</v>
      </c>
      <c r="L9" s="41" t="s">
        <v>19</v>
      </c>
      <c r="M9" s="41" t="s">
        <v>10</v>
      </c>
    </row>
    <row r="10" spans="1:13" s="2" customFormat="1" ht="13" customHeight="1" x14ac:dyDescent="0.25">
      <c r="A10" s="13"/>
      <c r="B10" s="47">
        <v>5</v>
      </c>
      <c r="C10" s="48" t="s">
        <v>29</v>
      </c>
      <c r="D10" s="48" t="s">
        <v>32</v>
      </c>
      <c r="E10" s="48" t="s">
        <v>53</v>
      </c>
      <c r="F10" s="48" t="s">
        <v>74</v>
      </c>
      <c r="G10" s="48" t="s">
        <v>91</v>
      </c>
      <c r="H10" s="48" t="s">
        <v>112</v>
      </c>
      <c r="I10" s="48" t="s">
        <v>45</v>
      </c>
      <c r="J10" s="50">
        <f>+IF(OR(I10="BGA",I10="FP",I10="TH"),1,IF($I$4*B10&lt;100,5,0))</f>
        <v>0</v>
      </c>
      <c r="K10" s="49">
        <f>+IF(AND(I10="",$I$4*B10&gt;100),0.05,0)</f>
        <v>0.05</v>
      </c>
      <c r="L10" s="50">
        <f>+ROUNDUP($I$4*B10*K10+J10,0)</f>
        <v>7</v>
      </c>
      <c r="M10" s="42">
        <f>+IF(OR(LEFT(G10&amp;"",1)="C",LEFT(G10&amp;"",1)="R"),ROUNDUP($I$4*B10+L10,-1),$I$4*B10+L10)</f>
        <v>140</v>
      </c>
    </row>
    <row r="11" spans="1:13" s="2" customFormat="1" ht="13" x14ac:dyDescent="0.25">
      <c r="A11" s="13"/>
      <c r="B11" s="47">
        <v>3</v>
      </c>
      <c r="C11" s="48" t="s">
        <v>29</v>
      </c>
      <c r="D11" s="48" t="s">
        <v>33</v>
      </c>
      <c r="E11" s="48" t="s">
        <v>54</v>
      </c>
      <c r="F11" s="48" t="s">
        <v>74</v>
      </c>
      <c r="G11" s="48" t="s">
        <v>92</v>
      </c>
      <c r="H11" s="48" t="s">
        <v>113</v>
      </c>
      <c r="I11" s="48" t="s">
        <v>45</v>
      </c>
      <c r="J11" s="50">
        <f t="shared" ref="J11" si="0">+IF(OR(I11="BGA",I11="FP",I11="TH"),1,IF($I$4*B11&lt;100,5,0))</f>
        <v>5</v>
      </c>
      <c r="K11" s="49">
        <f t="shared" ref="K11" si="1">+IF(AND(I11="",$I$4*B11&gt;100),0.05,0)</f>
        <v>0</v>
      </c>
      <c r="L11" s="50">
        <f t="shared" ref="L11" si="2">+ROUNDUP($I$4*B11*K11+J11,0)</f>
        <v>5</v>
      </c>
      <c r="M11" s="42">
        <f t="shared" ref="M11" si="3">+IF(OR(LEFT(G11&amp;"",1)="C",LEFT(G11&amp;"",1)="R"),ROUNDUP($I$4*B11+L11,-1),$I$4*B11+L11)</f>
        <v>80</v>
      </c>
    </row>
    <row r="12" spans="1:13" s="2" customFormat="1" ht="20.5" x14ac:dyDescent="0.25">
      <c r="A12" s="13"/>
      <c r="B12" s="47">
        <v>21</v>
      </c>
      <c r="C12" s="48" t="s">
        <v>29</v>
      </c>
      <c r="D12" s="48" t="s">
        <v>34</v>
      </c>
      <c r="E12" s="48" t="s">
        <v>55</v>
      </c>
      <c r="F12" s="48" t="s">
        <v>75</v>
      </c>
      <c r="G12" s="48" t="s">
        <v>93</v>
      </c>
      <c r="H12" s="48" t="s">
        <v>114</v>
      </c>
      <c r="I12" s="48" t="s">
        <v>45</v>
      </c>
      <c r="J12" s="50">
        <f>+IF(OR(I12="BGA",I12="FP",I12="TH"),1,IF($I$4*B12&lt;100,5,0))</f>
        <v>0</v>
      </c>
      <c r="K12" s="49">
        <f>+IF(AND(I12="",$I$4*B12&gt;100),0.05,0)</f>
        <v>0.05</v>
      </c>
      <c r="L12" s="50">
        <f>+ROUNDUP($I$4*B12*K12+J12,0)</f>
        <v>27</v>
      </c>
      <c r="M12" s="42">
        <f>+IF(OR(LEFT(G12&amp;"",1)="C",LEFT(G12&amp;"",1)="R"),ROUNDUP($I$4*B12+L12,-1),$I$4*B12+L12)</f>
        <v>552</v>
      </c>
    </row>
    <row r="13" spans="1:13" s="2" customFormat="1" ht="13" x14ac:dyDescent="0.25">
      <c r="A13" s="13"/>
      <c r="B13" s="47">
        <v>1</v>
      </c>
      <c r="C13" s="48" t="s">
        <v>29</v>
      </c>
      <c r="D13" s="48" t="s">
        <v>35</v>
      </c>
      <c r="E13" s="48" t="s">
        <v>56</v>
      </c>
      <c r="F13" s="48" t="s">
        <v>76</v>
      </c>
      <c r="G13" s="48" t="s">
        <v>94</v>
      </c>
      <c r="H13" s="48" t="s">
        <v>115</v>
      </c>
      <c r="I13" s="48" t="s">
        <v>127</v>
      </c>
      <c r="J13" s="50">
        <f t="shared" ref="J13" si="4">+IF(OR(I13="BGA",I13="FP",I13="TH"),1,IF($I$4*B13&lt;100,5,0))</f>
        <v>1</v>
      </c>
      <c r="K13" s="49">
        <f t="shared" ref="K13" si="5">+IF(AND(I13="",$I$4*B13&gt;100),0.05,0)</f>
        <v>0</v>
      </c>
      <c r="L13" s="50">
        <f t="shared" ref="L13" si="6">+ROUNDUP($I$4*B13*K13+J13,0)</f>
        <v>1</v>
      </c>
      <c r="M13" s="42">
        <f t="shared" ref="M13" si="7">+IF(OR(LEFT(G13&amp;"",1)="C",LEFT(G13&amp;"",1)="R"),ROUNDUP($I$4*B13+L13,-1),$I$4*B13+L13)</f>
        <v>26</v>
      </c>
    </row>
    <row r="14" spans="1:13" s="2" customFormat="1" ht="20.5" x14ac:dyDescent="0.25">
      <c r="A14" s="13"/>
      <c r="B14" s="47">
        <v>4</v>
      </c>
      <c r="C14" s="48" t="s">
        <v>29</v>
      </c>
      <c r="D14" s="48" t="s">
        <v>36</v>
      </c>
      <c r="E14" s="48" t="s">
        <v>57</v>
      </c>
      <c r="F14" s="48" t="s">
        <v>77</v>
      </c>
      <c r="G14" s="48" t="s">
        <v>95</v>
      </c>
      <c r="H14" s="48" t="s">
        <v>116</v>
      </c>
      <c r="I14" s="48" t="s">
        <v>127</v>
      </c>
      <c r="J14" s="50">
        <f>+IF(OR(I14="BGA",I14="FP",I14="TH"),1,IF($I$4*B14&lt;100,5,0))</f>
        <v>1</v>
      </c>
      <c r="K14" s="49">
        <f>+IF(AND(I14="",$I$4*B14&gt;100),0.05,0)</f>
        <v>0</v>
      </c>
      <c r="L14" s="50">
        <f>+ROUNDUP($I$4*B14*K14+J14,0)</f>
        <v>1</v>
      </c>
      <c r="M14" s="42">
        <f>+IF(OR(LEFT(G14&amp;"",1)="C",LEFT(G14&amp;"",1)="R"),ROUNDUP($I$4*B14+L14,-1),$I$4*B14+L14)</f>
        <v>101</v>
      </c>
    </row>
    <row r="15" spans="1:13" s="2" customFormat="1" ht="20.5" x14ac:dyDescent="0.25">
      <c r="A15" s="13"/>
      <c r="B15" s="47">
        <v>17</v>
      </c>
      <c r="C15" s="48" t="s">
        <v>29</v>
      </c>
      <c r="D15" s="48" t="s">
        <v>37</v>
      </c>
      <c r="E15" s="48" t="s">
        <v>58</v>
      </c>
      <c r="F15" s="48" t="s">
        <v>78</v>
      </c>
      <c r="G15" s="48" t="s">
        <v>96</v>
      </c>
      <c r="H15" s="48" t="s">
        <v>117</v>
      </c>
      <c r="I15" s="48" t="s">
        <v>45</v>
      </c>
      <c r="J15" s="50">
        <f t="shared" ref="J15" si="8">+IF(OR(I15="BGA",I15="FP",I15="TH"),1,IF($I$4*B15&lt;100,5,0))</f>
        <v>0</v>
      </c>
      <c r="K15" s="49">
        <f t="shared" ref="K15" si="9">+IF(AND(I15="",$I$4*B15&gt;100),0.05,0)</f>
        <v>0.05</v>
      </c>
      <c r="L15" s="50">
        <f t="shared" ref="L15" si="10">+ROUNDUP($I$4*B15*K15+J15,0)</f>
        <v>22</v>
      </c>
      <c r="M15" s="42">
        <f t="shared" ref="M15" si="11">+IF(OR(LEFT(G15&amp;"",1)="C",LEFT(G15&amp;"",1)="R"),ROUNDUP($I$4*B15+L15,-1),$I$4*B15+L15)</f>
        <v>447</v>
      </c>
    </row>
    <row r="16" spans="1:13" s="2" customFormat="1" ht="20.5" x14ac:dyDescent="0.25">
      <c r="A16" s="13"/>
      <c r="B16" s="47">
        <v>2</v>
      </c>
      <c r="C16" s="48" t="s">
        <v>29</v>
      </c>
      <c r="D16" s="48" t="s">
        <v>38</v>
      </c>
      <c r="E16" s="48" t="s">
        <v>59</v>
      </c>
      <c r="F16" s="48" t="s">
        <v>79</v>
      </c>
      <c r="G16" s="48" t="s">
        <v>97</v>
      </c>
      <c r="H16" s="48" t="s">
        <v>59</v>
      </c>
      <c r="I16" s="48" t="s">
        <v>127</v>
      </c>
      <c r="J16" s="50">
        <f>+IF(OR(I16="BGA",I16="FP",I16="TH"),1,IF($I$4*B16&lt;100,5,0))</f>
        <v>1</v>
      </c>
      <c r="K16" s="49">
        <f>+IF(AND(I16="",$I$4*B16&gt;100),0.05,0)</f>
        <v>0</v>
      </c>
      <c r="L16" s="50">
        <f>+ROUNDUP($I$4*B16*K16+J16,0)</f>
        <v>1</v>
      </c>
      <c r="M16" s="42">
        <f>+IF(OR(LEFT(G16&amp;"",1)="C",LEFT(G16&amp;"",1)="R"),ROUNDUP($I$4*B16+L16,-1),$I$4*B16+L16)</f>
        <v>51</v>
      </c>
    </row>
    <row r="17" spans="1:13" s="2" customFormat="1" ht="13" x14ac:dyDescent="0.25">
      <c r="A17" s="13"/>
      <c r="B17" s="47">
        <v>2</v>
      </c>
      <c r="C17" s="48" t="s">
        <v>29</v>
      </c>
      <c r="D17" s="48" t="s">
        <v>39</v>
      </c>
      <c r="E17" s="48" t="s">
        <v>60</v>
      </c>
      <c r="F17" s="48" t="s">
        <v>80</v>
      </c>
      <c r="G17" s="48" t="s">
        <v>98</v>
      </c>
      <c r="H17" s="48" t="s">
        <v>118</v>
      </c>
      <c r="I17" s="48" t="s">
        <v>127</v>
      </c>
      <c r="J17" s="50">
        <f t="shared" ref="J17" si="12">+IF(OR(I17="BGA",I17="FP",I17="TH"),1,IF($I$4*B17&lt;100,5,0))</f>
        <v>1</v>
      </c>
      <c r="K17" s="49">
        <f t="shared" ref="K17" si="13">+IF(AND(I17="",$I$4*B17&gt;100),0.05,0)</f>
        <v>0</v>
      </c>
      <c r="L17" s="50">
        <f t="shared" ref="L17" si="14">+ROUNDUP($I$4*B17*K17+J17,0)</f>
        <v>1</v>
      </c>
      <c r="M17" s="42">
        <f t="shared" ref="M17" si="15">+IF(OR(LEFT(G17&amp;"",1)="C",LEFT(G17&amp;"",1)="R"),ROUNDUP($I$4*B17+L17,-1),$I$4*B17+L17)</f>
        <v>51</v>
      </c>
    </row>
    <row r="18" spans="1:13" s="2" customFormat="1" ht="20.5" x14ac:dyDescent="0.25">
      <c r="A18" s="13"/>
      <c r="B18" s="47">
        <v>1</v>
      </c>
      <c r="C18" s="48" t="s">
        <v>29</v>
      </c>
      <c r="D18" s="48" t="s">
        <v>40</v>
      </c>
      <c r="E18" s="48" t="s">
        <v>61</v>
      </c>
      <c r="F18" s="48" t="s">
        <v>81</v>
      </c>
      <c r="G18" s="48" t="s">
        <v>99</v>
      </c>
      <c r="H18" s="48" t="s">
        <v>119</v>
      </c>
      <c r="I18" s="48" t="s">
        <v>127</v>
      </c>
      <c r="J18" s="50">
        <f>+IF(OR(I18="BGA",I18="FP",I18="TH"),1,IF($I$4*B18&lt;100,5,0))</f>
        <v>1</v>
      </c>
      <c r="K18" s="49">
        <f>+IF(AND(I18="",$I$4*B18&gt;100),0.05,0)</f>
        <v>0</v>
      </c>
      <c r="L18" s="50">
        <f>+ROUNDUP($I$4*B18*K18+J18,0)</f>
        <v>1</v>
      </c>
      <c r="M18" s="42">
        <f>+IF(OR(LEFT(G18&amp;"",1)="C",LEFT(G18&amp;"",1)="R"),ROUNDUP($I$4*B18+L18,-1),$I$4*B18+L18)</f>
        <v>26</v>
      </c>
    </row>
    <row r="19" spans="1:13" s="2" customFormat="1" ht="13" x14ac:dyDescent="0.25">
      <c r="A19" s="13"/>
      <c r="B19" s="47">
        <v>1</v>
      </c>
      <c r="C19" s="48" t="s">
        <v>29</v>
      </c>
      <c r="D19" s="48" t="s">
        <v>41</v>
      </c>
      <c r="E19" s="48" t="s">
        <v>62</v>
      </c>
      <c r="F19" s="48" t="s">
        <v>62</v>
      </c>
      <c r="G19" s="48" t="s">
        <v>100</v>
      </c>
      <c r="H19" s="48" t="s">
        <v>45</v>
      </c>
      <c r="I19" s="48" t="s">
        <v>128</v>
      </c>
      <c r="J19" s="50">
        <f t="shared" ref="J19" si="16">+IF(OR(I19="BGA",I19="FP",I19="TH"),1,IF($I$4*B19&lt;100,5,0))</f>
        <v>5</v>
      </c>
      <c r="K19" s="49">
        <f t="shared" ref="K19" si="17">+IF(AND(I19="",$I$4*B19&gt;100),0.05,0)</f>
        <v>0</v>
      </c>
      <c r="L19" s="50">
        <f t="shared" ref="L19" si="18">+ROUNDUP($I$4*B19*K19+J19,0)</f>
        <v>5</v>
      </c>
      <c r="M19" s="42">
        <f t="shared" ref="M19" si="19">+IF(OR(LEFT(G19&amp;"",1)="C",LEFT(G19&amp;"",1)="R"),ROUNDUP($I$4*B19+L19,-1),$I$4*B19+L19)</f>
        <v>30</v>
      </c>
    </row>
    <row r="20" spans="1:13" s="2" customFormat="1" ht="20.5" x14ac:dyDescent="0.25">
      <c r="A20" s="13"/>
      <c r="B20" s="47">
        <v>2</v>
      </c>
      <c r="C20" s="48" t="s">
        <v>29</v>
      </c>
      <c r="D20" s="48" t="s">
        <v>42</v>
      </c>
      <c r="E20" s="48" t="s">
        <v>63</v>
      </c>
      <c r="F20" s="48" t="s">
        <v>82</v>
      </c>
      <c r="G20" s="48" t="s">
        <v>101</v>
      </c>
      <c r="H20" s="48" t="s">
        <v>45</v>
      </c>
      <c r="I20" s="48" t="s">
        <v>128</v>
      </c>
      <c r="J20" s="50">
        <f>+IF(OR(I20="BGA",I20="FP",I20="TH"),1,IF($I$4*B20&lt;100,5,0))</f>
        <v>5</v>
      </c>
      <c r="K20" s="49">
        <f>+IF(AND(I20="",$I$4*B20&gt;100),0.05,0)</f>
        <v>0</v>
      </c>
      <c r="L20" s="50">
        <f>+ROUNDUP($I$4*B20*K20+J20,0)</f>
        <v>5</v>
      </c>
      <c r="M20" s="42">
        <f>+IF(OR(LEFT(G20&amp;"",1)="C",LEFT(G20&amp;"",1)="R"),ROUNDUP($I$4*B20+L20,-1),$I$4*B20+L20)</f>
        <v>55</v>
      </c>
    </row>
    <row r="21" spans="1:13" s="2" customFormat="1" ht="13" x14ac:dyDescent="0.25">
      <c r="A21" s="13"/>
      <c r="B21" s="47">
        <v>2</v>
      </c>
      <c r="C21" s="48" t="s">
        <v>29</v>
      </c>
      <c r="D21" s="48" t="s">
        <v>43</v>
      </c>
      <c r="E21" s="48" t="s">
        <v>64</v>
      </c>
      <c r="F21" s="48" t="s">
        <v>83</v>
      </c>
      <c r="G21" s="48" t="s">
        <v>102</v>
      </c>
      <c r="H21" s="48" t="s">
        <v>120</v>
      </c>
      <c r="I21" s="48" t="s">
        <v>45</v>
      </c>
      <c r="J21" s="50">
        <f t="shared" ref="J21" si="20">+IF(OR(I21="BGA",I21="FP",I21="TH"),1,IF($I$4*B21&lt;100,5,0))</f>
        <v>5</v>
      </c>
      <c r="K21" s="49">
        <f t="shared" ref="K21" si="21">+IF(AND(I21="",$I$4*B21&gt;100),0.05,0)</f>
        <v>0</v>
      </c>
      <c r="L21" s="50">
        <f t="shared" ref="L21" si="22">+ROUNDUP($I$4*B21*K21+J21,0)</f>
        <v>5</v>
      </c>
      <c r="M21" s="42">
        <f t="shared" ref="M21" si="23">+IF(OR(LEFT(G21&amp;"",1)="C",LEFT(G21&amp;"",1)="R"),ROUNDUP($I$4*B21+L21,-1),$I$4*B21+L21)</f>
        <v>60</v>
      </c>
    </row>
    <row r="22" spans="1:13" s="2" customFormat="1" ht="13" x14ac:dyDescent="0.25">
      <c r="A22" s="13"/>
      <c r="B22" s="47">
        <v>1</v>
      </c>
      <c r="C22" s="48" t="s">
        <v>29</v>
      </c>
      <c r="D22" s="48" t="s">
        <v>44</v>
      </c>
      <c r="E22" s="48" t="s">
        <v>65</v>
      </c>
      <c r="F22" s="48" t="s">
        <v>83</v>
      </c>
      <c r="G22" s="48" t="s">
        <v>103</v>
      </c>
      <c r="H22" s="48" t="s">
        <v>120</v>
      </c>
      <c r="I22" s="48"/>
      <c r="J22" s="50">
        <f>+IF(OR(I22="BGA",I22="FP",I22="TH"),1,IF($I$4*B22&lt;100,5,0))</f>
        <v>5</v>
      </c>
      <c r="K22" s="49">
        <f>+IF(AND(I22="",$I$4*B22&gt;100),0.05,0)</f>
        <v>0</v>
      </c>
      <c r="L22" s="50">
        <f>+ROUNDUP($I$4*B22*K22+J22,0)</f>
        <v>5</v>
      </c>
      <c r="M22" s="42">
        <f>+IF(OR(LEFT(G22&amp;"",1)="C",LEFT(G22&amp;"",1)="R"),ROUNDUP($I$4*B22+L22,-1),$I$4*B22+L22)</f>
        <v>30</v>
      </c>
    </row>
    <row r="23" spans="1:13" s="2" customFormat="1" ht="13" x14ac:dyDescent="0.25">
      <c r="A23" s="13"/>
      <c r="B23" s="47">
        <v>2</v>
      </c>
      <c r="C23" s="48" t="s">
        <v>30</v>
      </c>
      <c r="D23" s="48" t="s">
        <v>45</v>
      </c>
      <c r="E23" s="48" t="s">
        <v>66</v>
      </c>
      <c r="F23" s="48" t="s">
        <v>83</v>
      </c>
      <c r="G23" s="48" t="s">
        <v>104</v>
      </c>
      <c r="H23" s="48" t="s">
        <v>120</v>
      </c>
      <c r="I23" s="48" t="s">
        <v>45</v>
      </c>
      <c r="J23" s="50">
        <f t="shared" ref="J23" si="24">+IF(OR(I23="BGA",I23="FP",I23="TH"),1,IF($I$4*B23&lt;100,5,0))</f>
        <v>5</v>
      </c>
      <c r="K23" s="49">
        <f t="shared" ref="K23" si="25">+IF(AND(I23="",$I$4*B23&gt;100),0.05,0)</f>
        <v>0</v>
      </c>
      <c r="L23" s="50">
        <f t="shared" ref="L23" si="26">+ROUNDUP($I$4*B23*K23+J23,0)</f>
        <v>5</v>
      </c>
      <c r="M23" s="42">
        <f t="shared" ref="M23" si="27">+IF(OR(LEFT(G23&amp;"",1)="C",LEFT(G23&amp;"",1)="R"),ROUNDUP($I$4*B23+L23,-1),$I$4*B23+L23)</f>
        <v>60</v>
      </c>
    </row>
    <row r="24" spans="1:13" s="2" customFormat="1" ht="13" x14ac:dyDescent="0.25">
      <c r="A24" s="13"/>
      <c r="B24" s="47">
        <v>2</v>
      </c>
      <c r="C24" s="48" t="s">
        <v>29</v>
      </c>
      <c r="D24" s="48" t="s">
        <v>46</v>
      </c>
      <c r="E24" s="48" t="s">
        <v>67</v>
      </c>
      <c r="F24" s="48" t="s">
        <v>84</v>
      </c>
      <c r="G24" s="48" t="s">
        <v>105</v>
      </c>
      <c r="H24" s="48" t="s">
        <v>121</v>
      </c>
      <c r="I24" s="48" t="s">
        <v>127</v>
      </c>
      <c r="J24" s="50">
        <f>+IF(OR(I24="BGA",I24="FP",I24="TH"),1,IF($I$4*B24&lt;100,5,0))</f>
        <v>1</v>
      </c>
      <c r="K24" s="49">
        <f>+IF(AND(I24="",$I$4*B24&gt;100),0.05,0)</f>
        <v>0</v>
      </c>
      <c r="L24" s="50">
        <f>+ROUNDUP($I$4*B24*K24+J24,0)</f>
        <v>1</v>
      </c>
      <c r="M24" s="42">
        <f>+IF(OR(LEFT(G24&amp;"",1)="C",LEFT(G24&amp;"",1)="R"),ROUNDUP($I$4*B24+L24,-1),$I$4*B24+L24)</f>
        <v>51</v>
      </c>
    </row>
    <row r="25" spans="1:13" s="2" customFormat="1" ht="13" x14ac:dyDescent="0.25">
      <c r="A25" s="13"/>
      <c r="B25" s="47">
        <v>2</v>
      </c>
      <c r="C25" s="48" t="s">
        <v>29</v>
      </c>
      <c r="D25" s="48" t="s">
        <v>47</v>
      </c>
      <c r="E25" s="48" t="s">
        <v>68</v>
      </c>
      <c r="F25" s="48" t="s">
        <v>85</v>
      </c>
      <c r="G25" s="48" t="s">
        <v>106</v>
      </c>
      <c r="H25" s="48" t="s">
        <v>122</v>
      </c>
      <c r="I25" s="48" t="s">
        <v>127</v>
      </c>
      <c r="J25" s="50">
        <f t="shared" ref="J25" si="28">+IF(OR(I25="BGA",I25="FP",I25="TH"),1,IF($I$4*B25&lt;100,5,0))</f>
        <v>1</v>
      </c>
      <c r="K25" s="49">
        <f t="shared" ref="K25" si="29">+IF(AND(I25="",$I$4*B25&gt;100),0.05,0)</f>
        <v>0</v>
      </c>
      <c r="L25" s="50">
        <f t="shared" ref="L25" si="30">+ROUNDUP($I$4*B25*K25+J25,0)</f>
        <v>1</v>
      </c>
      <c r="M25" s="42">
        <f t="shared" ref="M25" si="31">+IF(OR(LEFT(G25&amp;"",1)="C",LEFT(G25&amp;"",1)="R"),ROUNDUP($I$4*B25+L25,-1),$I$4*B25+L25)</f>
        <v>51</v>
      </c>
    </row>
    <row r="26" spans="1:13" s="2" customFormat="1" ht="13" x14ac:dyDescent="0.25">
      <c r="A26" s="13"/>
      <c r="B26" s="47">
        <v>3</v>
      </c>
      <c r="C26" s="48" t="s">
        <v>29</v>
      </c>
      <c r="D26" s="48" t="s">
        <v>48</v>
      </c>
      <c r="E26" s="48" t="s">
        <v>69</v>
      </c>
      <c r="F26" s="48" t="s">
        <v>86</v>
      </c>
      <c r="G26" s="48" t="s">
        <v>107</v>
      </c>
      <c r="H26" s="48" t="s">
        <v>123</v>
      </c>
      <c r="I26" s="48" t="s">
        <v>127</v>
      </c>
      <c r="J26" s="50">
        <f>+IF(OR(I26="BGA",I26="FP",I26="TH"),1,IF($I$4*B26&lt;100,5,0))</f>
        <v>1</v>
      </c>
      <c r="K26" s="49">
        <f>+IF(AND(I26="",$I$4*B26&gt;100),0.05,0)</f>
        <v>0</v>
      </c>
      <c r="L26" s="50">
        <f>+ROUNDUP($I$4*B26*K26+J26,0)</f>
        <v>1</v>
      </c>
      <c r="M26" s="42">
        <f>+IF(OR(LEFT(G26&amp;"",1)="C",LEFT(G26&amp;"",1)="R"),ROUNDUP($I$4*B26+L26,-1),$I$4*B26+L26)</f>
        <v>76</v>
      </c>
    </row>
    <row r="27" spans="1:13" s="2" customFormat="1" ht="13" x14ac:dyDescent="0.25">
      <c r="A27" s="13"/>
      <c r="B27" s="47">
        <v>2</v>
      </c>
      <c r="C27" s="48" t="s">
        <v>29</v>
      </c>
      <c r="D27" s="48" t="s">
        <v>49</v>
      </c>
      <c r="E27" s="48" t="s">
        <v>70</v>
      </c>
      <c r="F27" s="48" t="s">
        <v>87</v>
      </c>
      <c r="G27" s="48" t="s">
        <v>108</v>
      </c>
      <c r="H27" s="48" t="s">
        <v>124</v>
      </c>
      <c r="I27" s="48" t="s">
        <v>45</v>
      </c>
      <c r="J27" s="50">
        <f t="shared" ref="J27" si="32">+IF(OR(I27="BGA",I27="FP",I27="TH"),1,IF($I$4*B27&lt;100,5,0))</f>
        <v>5</v>
      </c>
      <c r="K27" s="49">
        <f t="shared" ref="K27" si="33">+IF(AND(I27="",$I$4*B27&gt;100),0.05,0)</f>
        <v>0</v>
      </c>
      <c r="L27" s="50">
        <f t="shared" ref="L27" si="34">+ROUNDUP($I$4*B27*K27+J27,0)</f>
        <v>5</v>
      </c>
      <c r="M27" s="42">
        <f t="shared" ref="M27" si="35">+IF(OR(LEFT(G27&amp;"",1)="C",LEFT(G27&amp;"",1)="R"),ROUNDUP($I$4*B27+L27,-1),$I$4*B27+L27)</f>
        <v>55</v>
      </c>
    </row>
    <row r="28" spans="1:13" s="2" customFormat="1" ht="20.5" x14ac:dyDescent="0.25">
      <c r="A28" s="13"/>
      <c r="B28" s="47">
        <v>1</v>
      </c>
      <c r="C28" s="48" t="s">
        <v>29</v>
      </c>
      <c r="D28" s="48" t="s">
        <v>50</v>
      </c>
      <c r="E28" s="48" t="s">
        <v>71</v>
      </c>
      <c r="F28" s="48" t="s">
        <v>88</v>
      </c>
      <c r="G28" s="48" t="s">
        <v>109</v>
      </c>
      <c r="H28" s="48" t="s">
        <v>125</v>
      </c>
      <c r="I28" s="48"/>
      <c r="J28" s="50">
        <f>+IF(OR(I28="BGA",I28="FP",I28="TH"),1,IF($I$4*B28&lt;100,5,0))</f>
        <v>5</v>
      </c>
      <c r="K28" s="49">
        <f>+IF(AND(I28="",$I$4*B28&gt;100),0.05,0)</f>
        <v>0</v>
      </c>
      <c r="L28" s="50">
        <f>+ROUNDUP($I$4*B28*K28+J28,0)</f>
        <v>5</v>
      </c>
      <c r="M28" s="42">
        <f>+IF(OR(LEFT(G28&amp;"",1)="C",LEFT(G28&amp;"",1)="R"),ROUNDUP($I$4*B28+L28,-1),$I$4*B28+L28)</f>
        <v>30</v>
      </c>
    </row>
    <row r="29" spans="1:13" ht="20.5" x14ac:dyDescent="0.25">
      <c r="A29" s="13"/>
      <c r="B29" s="47">
        <v>1</v>
      </c>
      <c r="C29" s="48" t="s">
        <v>29</v>
      </c>
      <c r="D29" s="48" t="s">
        <v>51</v>
      </c>
      <c r="E29" s="48" t="s">
        <v>72</v>
      </c>
      <c r="F29" s="48" t="s">
        <v>89</v>
      </c>
      <c r="G29" s="48" t="s">
        <v>110</v>
      </c>
      <c r="H29" s="48" t="s">
        <v>125</v>
      </c>
      <c r="I29" s="48"/>
      <c r="J29" s="50">
        <f t="shared" ref="J29" si="36">+IF(OR(I29="BGA",I29="FP",I29="TH"),1,IF($I$4*B29&lt;100,5,0))</f>
        <v>5</v>
      </c>
      <c r="K29" s="49">
        <f t="shared" ref="K29" si="37">+IF(AND(I29="",$I$4*B29&gt;100),0.05,0)</f>
        <v>0</v>
      </c>
      <c r="L29" s="50">
        <f t="shared" ref="L29" si="38">+ROUNDUP($I$4*B29*K29+J29,0)</f>
        <v>5</v>
      </c>
      <c r="M29" s="42">
        <f t="shared" ref="M29" si="39">+IF(OR(LEFT(G29&amp;"",1)="C",LEFT(G29&amp;"",1)="R"),ROUNDUP($I$4*B29+L29,-1),$I$4*B29+L29)</f>
        <v>30</v>
      </c>
    </row>
    <row r="30" spans="1:13" x14ac:dyDescent="0.25">
      <c r="A30" s="14"/>
      <c r="B30" s="43">
        <f>SUM(B10:B29)</f>
        <v>75</v>
      </c>
      <c r="C30" s="44" t="s">
        <v>9</v>
      </c>
      <c r="D30" s="45"/>
      <c r="E30" s="44"/>
      <c r="F30" s="44"/>
      <c r="G30" s="46"/>
      <c r="H30" s="46"/>
      <c r="I30" s="44"/>
      <c r="J30" s="46"/>
      <c r="K30" s="46"/>
      <c r="L30" s="46"/>
      <c r="M30" s="46"/>
    </row>
    <row r="31" spans="1:13" x14ac:dyDescent="0.25">
      <c r="B31" s="1"/>
      <c r="C31" s="1"/>
    </row>
    <row r="32" spans="1:13" x14ac:dyDescent="0.25">
      <c r="B32" s="1"/>
      <c r="C32" s="1"/>
    </row>
    <row r="33" spans="2:7" x14ac:dyDescent="0.25">
      <c r="B33" s="1"/>
      <c r="C33" s="1"/>
    </row>
    <row r="34" spans="2:7" ht="17.5" x14ac:dyDescent="0.25">
      <c r="B34" s="1"/>
      <c r="C34" s="61" t="s">
        <v>8</v>
      </c>
      <c r="D34" s="62"/>
      <c r="E34" s="63"/>
      <c r="F34" s="21"/>
      <c r="G34" s="22"/>
    </row>
    <row r="35" spans="2:7" x14ac:dyDescent="0.25">
      <c r="C35" s="34" t="s">
        <v>3</v>
      </c>
      <c r="D35" s="35"/>
      <c r="E35" s="36">
        <f>COUNT(B10:B29)</f>
        <v>20</v>
      </c>
    </row>
    <row r="36" spans="2:7" x14ac:dyDescent="0.25">
      <c r="C36" s="16" t="s">
        <v>4</v>
      </c>
      <c r="D36" s="31"/>
      <c r="E36" s="29">
        <f>SUMIF($I$10:$I$29, "", $B$10:$B$29)</f>
        <v>55</v>
      </c>
    </row>
    <row r="37" spans="2:7" x14ac:dyDescent="0.25">
      <c r="C37" s="34" t="s">
        <v>5</v>
      </c>
      <c r="D37" s="35"/>
      <c r="E37" s="37">
        <f>SUMIF($I$10:$I$29, "TH", $B$10:$B$29)</f>
        <v>17</v>
      </c>
    </row>
    <row r="38" spans="2:7" x14ac:dyDescent="0.25">
      <c r="C38" s="16" t="s">
        <v>6</v>
      </c>
      <c r="D38" s="31"/>
      <c r="E38" s="29">
        <f>SUMIF($I$10:$I$29, "FP", $B$10:$B$29)</f>
        <v>0</v>
      </c>
    </row>
    <row r="39" spans="2:7" x14ac:dyDescent="0.25">
      <c r="C39" s="34" t="s">
        <v>7</v>
      </c>
      <c r="D39" s="35"/>
      <c r="E39" s="37">
        <f>SUMIF($I$10:$I$29, "BGA", $B$10:$B$29)</f>
        <v>0</v>
      </c>
    </row>
    <row r="40" spans="2:7" x14ac:dyDescent="0.25">
      <c r="C40" s="28" t="s">
        <v>16</v>
      </c>
      <c r="D40" s="32"/>
      <c r="E40" s="30">
        <f>SUMIF($I$10:$I$29, "M", $B$10:$B$29)</f>
        <v>3</v>
      </c>
    </row>
  </sheetData>
  <mergeCells count="3">
    <mergeCell ref="G4:H4"/>
    <mergeCell ref="E8:F8"/>
    <mergeCell ref="C34:E34"/>
  </mergeCells>
  <phoneticPr fontId="0" type="noConversion"/>
  <conditionalFormatting sqref="B10:L11">
    <cfRule type="expression" dxfId="35" priority="19" stopIfTrue="1">
      <formula>MOD(ROW(),2)=1</formula>
    </cfRule>
    <cfRule type="expression" dxfId="34" priority="20" stopIfTrue="1">
      <formula>MMOD(ROW(),2)=0</formula>
    </cfRule>
  </conditionalFormatting>
  <conditionalFormatting sqref="B12:L13">
    <cfRule type="expression" dxfId="33" priority="17" stopIfTrue="1">
      <formula>MOD(ROW(),2)=1</formula>
    </cfRule>
    <cfRule type="expression" dxfId="32" priority="18" stopIfTrue="1">
      <formula>MMOD(ROW(),2)=0</formula>
    </cfRule>
  </conditionalFormatting>
  <conditionalFormatting sqref="B14:L15">
    <cfRule type="expression" dxfId="31" priority="15" stopIfTrue="1">
      <formula>MOD(ROW(),2)=1</formula>
    </cfRule>
    <cfRule type="expression" dxfId="30" priority="16" stopIfTrue="1">
      <formula>MMOD(ROW(),2)=0</formula>
    </cfRule>
  </conditionalFormatting>
  <conditionalFormatting sqref="B16:L17">
    <cfRule type="expression" dxfId="29" priority="13" stopIfTrue="1">
      <formula>MOD(ROW(),2)=1</formula>
    </cfRule>
    <cfRule type="expression" dxfId="28" priority="14" stopIfTrue="1">
      <formula>MMOD(ROW(),2)=0</formula>
    </cfRule>
  </conditionalFormatting>
  <conditionalFormatting sqref="B18:L19">
    <cfRule type="expression" dxfId="27" priority="11" stopIfTrue="1">
      <formula>MOD(ROW(),2)=1</formula>
    </cfRule>
    <cfRule type="expression" dxfId="26" priority="12" stopIfTrue="1">
      <formula>MMOD(ROW(),2)=0</formula>
    </cfRule>
  </conditionalFormatting>
  <conditionalFormatting sqref="B20:L21">
    <cfRule type="expression" dxfId="25" priority="9" stopIfTrue="1">
      <formula>MOD(ROW(),2)=1</formula>
    </cfRule>
    <cfRule type="expression" dxfId="24" priority="10" stopIfTrue="1">
      <formula>MMOD(ROW(),2)=0</formula>
    </cfRule>
  </conditionalFormatting>
  <conditionalFormatting sqref="B22:L23">
    <cfRule type="expression" dxfId="23" priority="7" stopIfTrue="1">
      <formula>MOD(ROW(),2)=1</formula>
    </cfRule>
    <cfRule type="expression" dxfId="22" priority="8" stopIfTrue="1">
      <formula>MMOD(ROW(),2)=0</formula>
    </cfRule>
  </conditionalFormatting>
  <conditionalFormatting sqref="B24:L25">
    <cfRule type="expression" dxfId="21" priority="5" stopIfTrue="1">
      <formula>MOD(ROW(),2)=1</formula>
    </cfRule>
    <cfRule type="expression" dxfId="20" priority="6" stopIfTrue="1">
      <formula>MMOD(ROW(),2)=0</formula>
    </cfRule>
  </conditionalFormatting>
  <conditionalFormatting sqref="B26:L27">
    <cfRule type="expression" dxfId="19" priority="3" stopIfTrue="1">
      <formula>MOD(ROW(),2)=1</formula>
    </cfRule>
    <cfRule type="expression" dxfId="18" priority="4" stopIfTrue="1">
      <formula>MMOD(ROW(),2)=0</formula>
    </cfRule>
  </conditionalFormatting>
  <conditionalFormatting sqref="B28:L29">
    <cfRule type="expression" dxfId="17" priority="1" stopIfTrue="1">
      <formula>MOD(ROW(),2)=1</formula>
    </cfRule>
    <cfRule type="expression" dxfId="16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2024-09-05T21:40:10Z</dcterms:modified>
</cp:coreProperties>
</file>