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Analog\Heater\FusedPowerProtection\Project Outputs for FusedPowerProtection\"/>
    </mc:Choice>
  </mc:AlternateContent>
  <xr:revisionPtr revIDLastSave="0" documentId="13_ncr:1_{CA68B0A9-B436-4020-B6E6-3F2AFE3F060E}" xr6:coauthVersionLast="47" xr6:coauthVersionMax="47" xr10:uidLastSave="{00000000-0000-0000-0000-000000000000}"/>
  <bookViews>
    <workbookView xWindow="720" yWindow="720" windowWidth="3338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4" i="3" l="1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N25" i="3" s="1"/>
  <c r="O25" i="3" s="1"/>
  <c r="L25" i="3"/>
  <c r="M24" i="3"/>
  <c r="L24" i="3"/>
  <c r="M23" i="3"/>
  <c r="L23" i="3"/>
  <c r="M22" i="3"/>
  <c r="L22" i="3"/>
  <c r="M21" i="3"/>
  <c r="N21" i="3" s="1"/>
  <c r="O21" i="3" s="1"/>
  <c r="L21" i="3"/>
  <c r="M20" i="3"/>
  <c r="L20" i="3"/>
  <c r="M19" i="3"/>
  <c r="L19" i="3"/>
  <c r="M18" i="3"/>
  <c r="L18" i="3"/>
  <c r="M17" i="3"/>
  <c r="N17" i="3" s="1"/>
  <c r="O17" i="3" s="1"/>
  <c r="L17" i="3"/>
  <c r="M16" i="3"/>
  <c r="L16" i="3"/>
  <c r="M15" i="3"/>
  <c r="L15" i="3"/>
  <c r="M14" i="3"/>
  <c r="L14" i="3"/>
  <c r="N14" i="3" s="1"/>
  <c r="O14" i="3" s="1"/>
  <c r="M13" i="3"/>
  <c r="L13" i="3"/>
  <c r="M12" i="3"/>
  <c r="L12" i="3"/>
  <c r="L11" i="3"/>
  <c r="M11" i="3"/>
  <c r="M10" i="3"/>
  <c r="L10" i="3"/>
  <c r="G45" i="3"/>
  <c r="G44" i="3"/>
  <c r="G43" i="3"/>
  <c r="G42" i="3"/>
  <c r="G41" i="3"/>
  <c r="G40" i="3"/>
  <c r="B35" i="3"/>
  <c r="F8" i="3"/>
  <c r="G8" i="3"/>
  <c r="N29" i="3" l="1"/>
  <c r="O29" i="3" s="1"/>
  <c r="N33" i="3"/>
  <c r="O33" i="3" s="1"/>
  <c r="N18" i="3"/>
  <c r="O18" i="3" s="1"/>
  <c r="N22" i="3"/>
  <c r="O22" i="3" s="1"/>
  <c r="N26" i="3"/>
  <c r="O26" i="3" s="1"/>
  <c r="N30" i="3"/>
  <c r="O30" i="3" s="1"/>
  <c r="N34" i="3"/>
  <c r="O34" i="3" s="1"/>
  <c r="N15" i="3"/>
  <c r="O15" i="3" s="1"/>
  <c r="N19" i="3"/>
  <c r="O19" i="3" s="1"/>
  <c r="N23" i="3"/>
  <c r="O23" i="3" s="1"/>
  <c r="N27" i="3"/>
  <c r="O27" i="3" s="1"/>
  <c r="N31" i="3"/>
  <c r="O31" i="3" s="1"/>
  <c r="N12" i="3"/>
  <c r="O12" i="3" s="1"/>
  <c r="N16" i="3"/>
  <c r="O16" i="3" s="1"/>
  <c r="N20" i="3"/>
  <c r="O20" i="3" s="1"/>
  <c r="N24" i="3"/>
  <c r="O24" i="3" s="1"/>
  <c r="N28" i="3"/>
  <c r="O28" i="3" s="1"/>
  <c r="N32" i="3"/>
  <c r="O32" i="3" s="1"/>
  <c r="N13" i="3"/>
  <c r="O13" i="3" s="1"/>
  <c r="N10" i="3"/>
  <c r="N11" i="3"/>
  <c r="O11" i="3"/>
  <c r="O10" i="3"/>
</calcChain>
</file>

<file path=xl/sharedStrings.xml><?xml version="1.0" encoding="utf-8"?>
<sst xmlns="http://schemas.openxmlformats.org/spreadsheetml/2006/main" count="253" uniqueCount="177">
  <si>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</si>
  <si>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</si>
  <si>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</si>
  <si>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</si>
  <si>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</si>
  <si>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</si>
  <si>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</si>
  <si>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</si>
  <si>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</si>
  <si>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</si>
  <si>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</si>
  <si>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</si>
  <si>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</si>
  <si>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</si>
  <si>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</si>
  <si>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</si>
  <si>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</si>
  <si>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</si>
  <si>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</si>
  <si>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</si>
  <si>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D2500223</t>
  </si>
  <si>
    <t>1</t>
  </si>
  <si>
    <t>FusedPowerProtection.PrjPcb</t>
  </si>
  <si>
    <t>4</t>
  </si>
  <si>
    <t>R.  Abbott</t>
  </si>
  <si>
    <t>7/3/2025</t>
  </si>
  <si>
    <t>10:46 AM</t>
  </si>
  <si>
    <t>Quantity</t>
  </si>
  <si>
    <t>Manufacturer 1</t>
  </si>
  <si>
    <t>Murata</t>
  </si>
  <si>
    <t>Kyocera AVX</t>
  </si>
  <si>
    <t>TDK EPCOS</t>
  </si>
  <si>
    <t>Infineon</t>
  </si>
  <si>
    <t>Molex</t>
  </si>
  <si>
    <t>Analog Devices / Linear Technology</t>
  </si>
  <si>
    <t>Bourns</t>
  </si>
  <si>
    <t>Keystone Electronics</t>
  </si>
  <si>
    <t>Vishay Dale</t>
  </si>
  <si>
    <t>Yageo</t>
  </si>
  <si>
    <t>Yageo Group</t>
  </si>
  <si>
    <t>Stackpole Electronics</t>
  </si>
  <si>
    <t>onsemi</t>
  </si>
  <si>
    <t>Manufacturer Part Number 1</t>
  </si>
  <si>
    <t>GCM3195C1H333JA16D</t>
  </si>
  <si>
    <t>KGM31MR71H154KU</t>
  </si>
  <si>
    <t>KGM31VCG1H332JU</t>
  </si>
  <si>
    <t>B32529C0474J000</t>
  </si>
  <si>
    <t>GRM31CR71H105KA61L</t>
  </si>
  <si>
    <t>IRF7343</t>
  </si>
  <si>
    <t>26-61-5030</t>
  </si>
  <si>
    <t>26-61-5040</t>
  </si>
  <si>
    <t>LT4256-1IS8#TRPBF</t>
  </si>
  <si>
    <t>SRR1210-100M</t>
  </si>
  <si>
    <t>IRF530NSTRLPBF</t>
  </si>
  <si>
    <t>LT4250LIS8#TRPBF</t>
  </si>
  <si>
    <t>TAJC106K035RNJ</t>
  </si>
  <si>
    <t>WSL2512R0600FEA</t>
  </si>
  <si>
    <t>RC1206FR-07220RL</t>
  </si>
  <si>
    <t>RC1206FR-071KL</t>
  </si>
  <si>
    <t>RC1206FR-0710RL</t>
  </si>
  <si>
    <t>RC1206FR-07100RL</t>
  </si>
  <si>
    <t>RMCF1206FT100K</t>
  </si>
  <si>
    <t>RC1210FR-072RL</t>
  </si>
  <si>
    <t>RC1206FR-0749K9L</t>
  </si>
  <si>
    <t>RC1206FR-0710KL</t>
  </si>
  <si>
    <t>NSR0340HT1G</t>
  </si>
  <si>
    <t>MM3Z11VT1G</t>
  </si>
  <si>
    <t>Supplier 1</t>
  </si>
  <si>
    <t>Digikey</t>
  </si>
  <si>
    <t>DigiKey</t>
  </si>
  <si>
    <t>Supplier Part Number 1</t>
  </si>
  <si>
    <t>490-5321-1-ND</t>
  </si>
  <si>
    <t>478-KGM31MR71H154KUCT-ND</t>
  </si>
  <si>
    <t>478-KGM31VCG1H332JUCT-ND</t>
  </si>
  <si>
    <t>495-1110-ND</t>
  </si>
  <si>
    <t>490-3908-1-ND</t>
  </si>
  <si>
    <t>IRF7343PBFCT-ND</t>
  </si>
  <si>
    <t>WM5236-ND</t>
  </si>
  <si>
    <t>WM5237-ND</t>
  </si>
  <si>
    <t>505-LT4256-1IS8#TRPBFCT-ND</t>
  </si>
  <si>
    <t>SRR1210-100MCT-ND</t>
  </si>
  <si>
    <t>IRF530NSTRLPBFCT-ND</t>
  </si>
  <si>
    <t>LT4250LIS8#TRPBFCT-ND</t>
  </si>
  <si>
    <t>36-5016CT-ND</t>
  </si>
  <si>
    <t>478-1701-1-ND</t>
  </si>
  <si>
    <t>WSLG-.06CT-ND</t>
  </si>
  <si>
    <t>311-220FRCT-ND</t>
  </si>
  <si>
    <t>311-1.00KFRCT-ND</t>
  </si>
  <si>
    <t>311-10.0FRCT-ND</t>
  </si>
  <si>
    <t>311-100FRCT-ND</t>
  </si>
  <si>
    <t>RMCF1206FT100KCT-ND</t>
  </si>
  <si>
    <t>13-RC1210FR-072RLCT-ND</t>
  </si>
  <si>
    <t>311-49.9KFRCT-ND</t>
  </si>
  <si>
    <t>311-10.0KFRCT-ND</t>
  </si>
  <si>
    <t>NSR0340HT1GOSCT-ND</t>
  </si>
  <si>
    <t>MM3Z11VT1GOSCT-ND</t>
  </si>
  <si>
    <t>Name</t>
  </si>
  <si>
    <t>33nF</t>
  </si>
  <si>
    <t>150nF</t>
  </si>
  <si>
    <t>3.3nF</t>
  </si>
  <si>
    <t>470nF</t>
  </si>
  <si>
    <t>1uF</t>
  </si>
  <si>
    <t>Dual FET</t>
  </si>
  <si>
    <t>Header 3H</t>
  </si>
  <si>
    <t/>
  </si>
  <si>
    <t>LT4256-1 Positive High Voltage Hot SwapControllers</t>
  </si>
  <si>
    <t>10uH</t>
  </si>
  <si>
    <t>LT4250L Neg Voltage Hot SwapController</t>
  </si>
  <si>
    <t>TESTPT</t>
  </si>
  <si>
    <t>10uF Tantalum, 35V</t>
  </si>
  <si>
    <t>0.06</t>
  </si>
  <si>
    <t>220</t>
  </si>
  <si>
    <t>1K</t>
  </si>
  <si>
    <t>10</t>
  </si>
  <si>
    <t>100</t>
  </si>
  <si>
    <t>100K</t>
  </si>
  <si>
    <t>2</t>
  </si>
  <si>
    <t>49.9K</t>
  </si>
  <si>
    <t>10K</t>
  </si>
  <si>
    <t>zener diode</t>
  </si>
  <si>
    <t>Description</t>
  </si>
  <si>
    <t>Capacitor</t>
  </si>
  <si>
    <t>Dual P/N Chan Mosfet</t>
  </si>
  <si>
    <t>Header, 3-Pin, Right Angle</t>
  </si>
  <si>
    <t>Header, 4-Pin, Right Angle</t>
  </si>
  <si>
    <t>Hot Swap Controllers 10.8v to 80v</t>
  </si>
  <si>
    <t>Inductor</t>
  </si>
  <si>
    <t>MOSFET N-CH 100V 17A D2PAK</t>
  </si>
  <si>
    <t>Negative Volage Hot Swap Controller</t>
  </si>
  <si>
    <t>PCB Testpoint</t>
  </si>
  <si>
    <t>Polarized Cap</t>
  </si>
  <si>
    <t>Resistor</t>
  </si>
  <si>
    <t>Single shottky diode</t>
  </si>
  <si>
    <t>Single zener diode</t>
  </si>
  <si>
    <t>Designator</t>
  </si>
  <si>
    <t>C1</t>
  </si>
  <si>
    <t>C2</t>
  </si>
  <si>
    <t>C3, C4</t>
  </si>
  <si>
    <t>C5, C6</t>
  </si>
  <si>
    <t>C7, C8</t>
  </si>
  <si>
    <t>Q3, Q4, Q5, Q6, Q7, Q8</t>
  </si>
  <si>
    <t>P1, P6, P7</t>
  </si>
  <si>
    <t>P5</t>
  </si>
  <si>
    <t>U2</t>
  </si>
  <si>
    <t>L1, L2</t>
  </si>
  <si>
    <t>Q1, Q2</t>
  </si>
  <si>
    <t>U1</t>
  </si>
  <si>
    <t>TP1, TP2, TP3, TP4, TP5, TP6, TP7, TP9, TP10, TP13, TP14, TP15, TP16</t>
  </si>
  <si>
    <t>C9, C10, C11, C12</t>
  </si>
  <si>
    <t>R1, R2</t>
  </si>
  <si>
    <t>R3</t>
  </si>
  <si>
    <t>R4, R14, R15</t>
  </si>
  <si>
    <t>R5, R6</t>
  </si>
  <si>
    <t>R7</t>
  </si>
  <si>
    <t>R8, R9, R10, R11, R16, R19, R20, R21, R24, R25</t>
  </si>
  <si>
    <t>R12, R13</t>
  </si>
  <si>
    <t>R17</t>
  </si>
  <si>
    <t>R18, R22, R23, R26, R27</t>
  </si>
  <si>
    <t>D1</t>
  </si>
  <si>
    <t>D2, D3, D4</t>
  </si>
  <si>
    <t>Footprint</t>
  </si>
  <si>
    <t>CC3216-1206</t>
  </si>
  <si>
    <t>RAD-0.2</t>
  </si>
  <si>
    <t>SO-8C_M</t>
  </si>
  <si>
    <t>Molex_156_RA_3</t>
  </si>
  <si>
    <t>Molex_156_RA_4</t>
  </si>
  <si>
    <t>SOIC_8P_</t>
  </si>
  <si>
    <t>TDK RLF Series Inductor</t>
  </si>
  <si>
    <t>D2PAK</t>
  </si>
  <si>
    <t>TP3heater</t>
  </si>
  <si>
    <t>7343-31</t>
  </si>
  <si>
    <t>CR6332-2512</t>
  </si>
  <si>
    <t>CR3216-1206</t>
  </si>
  <si>
    <t>CR3225-1210</t>
  </si>
  <si>
    <t>DO-SOD323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</si>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</sst>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5" totalsRowShown="0" headerRowDxfId="19" dataDxfId="17" headerRowBorderDxfId="18" tableBorderDxfId="16">
  <autoFilter ref="B9:O35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5"/>
  <sheetViews>
    <sheetView showGridLines="0" tabSelected="1" zoomScaleNormal="100" workbookViewId="0"/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51.632812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45841</v>
      </c>
      <c r="G8" s="59">
        <f ca="1">NOW()</f>
        <v>45841.449468402781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42</v>
      </c>
      <c r="E9" s="40" t="s">
        <v>67</v>
      </c>
      <c r="F9" s="40" t="s">
        <v>70</v>
      </c>
      <c r="G9" s="40" t="s">
        <v>96</v>
      </c>
      <c r="H9" s="40" t="s">
        <v>120</v>
      </c>
      <c r="I9" s="41" t="s">
        <v>134</v>
      </c>
      <c r="J9" s="40" t="s">
        <v>160</v>
      </c>
      <c r="K9" s="40" t="s">
        <v>175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1</v>
      </c>
      <c r="C10" s="46" t="s">
        <v>29</v>
      </c>
      <c r="D10" s="46" t="s">
        <v>43</v>
      </c>
      <c r="E10" s="47" t="s">
        <v>68</v>
      </c>
      <c r="F10" s="47" t="s">
        <v>71</v>
      </c>
      <c r="G10" s="47" t="s">
        <v>97</v>
      </c>
      <c r="H10" s="47" t="s">
        <v>121</v>
      </c>
      <c r="I10" s="47" t="s">
        <v>135</v>
      </c>
      <c r="J10" s="47" t="s">
        <v>161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10</v>
      </c>
    </row>
    <row r="11" spans="1:15" s="2" customFormat="1" ht="13" x14ac:dyDescent="0.25">
      <c r="A11" s="13"/>
      <c r="B11" s="46">
        <v>1</v>
      </c>
      <c r="C11" s="46" t="s">
        <v>30</v>
      </c>
      <c r="D11" s="46" t="s">
        <v>44</v>
      </c>
      <c r="E11" s="47" t="s">
        <v>68</v>
      </c>
      <c r="F11" s="47" t="s">
        <v>72</v>
      </c>
      <c r="G11" s="47" t="s">
        <v>98</v>
      </c>
      <c r="H11" s="47" t="s">
        <v>121</v>
      </c>
      <c r="I11" s="47" t="s">
        <v>136</v>
      </c>
      <c r="J11" s="47" t="s">
        <v>161</v>
      </c>
      <c r="K11" s="47"/>
      <c r="L11" s="49">
        <f t="shared" ref="L11" si="0">+IF(OR(K11="BGA",K11="FP",K11="TH"),1,IF($K$4*B11&lt;100,5,0))</f>
        <v>5</v>
      </c>
      <c r="M11" s="48">
        <f t="shared" ref="M11" si="1">+IF(AND(K11="",$K$4*B11&gt;100),0.05,0)</f>
        <v>0</v>
      </c>
      <c r="N11" s="49">
        <f t="shared" ref="N11" si="2">+ROUNDUP($K$4*B11*M11+L11,0)</f>
        <v>5</v>
      </c>
      <c r="O11" s="42">
        <f t="shared" ref="O11" si="3">+IF(OR(LEFT(I11&amp;"",1)="C",LEFT(I11&amp;"",1)="R"),ROUNDUP($K$4*B11+N11,-1),$K$4*B11+N11)</f>
        <v>10</v>
      </c>
    </row>
    <row r="12" spans="1:15" s="2" customFormat="1" ht="13" x14ac:dyDescent="0.25">
      <c r="A12" s="13"/>
      <c r="B12" s="46">
        <v>2</v>
      </c>
      <c r="C12" s="46" t="s">
        <v>30</v>
      </c>
      <c r="D12" s="46" t="s">
        <v>45</v>
      </c>
      <c r="E12" s="47" t="s">
        <v>68</v>
      </c>
      <c r="F12" s="47" t="s">
        <v>73</v>
      </c>
      <c r="G12" s="47" t="s">
        <v>99</v>
      </c>
      <c r="H12" s="47" t="s">
        <v>121</v>
      </c>
      <c r="I12" s="47" t="s">
        <v>137</v>
      </c>
      <c r="J12" s="47" t="s">
        <v>161</v>
      </c>
      <c r="K12" s="47" t="s">
        <v>104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20</v>
      </c>
    </row>
    <row r="13" spans="1:15" s="2" customFormat="1" ht="13" x14ac:dyDescent="0.25">
      <c r="A13" s="13"/>
      <c r="B13" s="46">
        <v>2</v>
      </c>
      <c r="C13" s="46" t="s">
        <v>31</v>
      </c>
      <c r="D13" s="46" t="s">
        <v>46</v>
      </c>
      <c r="E13" s="47" t="s">
        <v>68</v>
      </c>
      <c r="F13" s="47" t="s">
        <v>74</v>
      </c>
      <c r="G13" s="47" t="s">
        <v>100</v>
      </c>
      <c r="H13" s="47" t="s">
        <v>121</v>
      </c>
      <c r="I13" s="47" t="s">
        <v>138</v>
      </c>
      <c r="J13" s="47" t="s">
        <v>162</v>
      </c>
      <c r="K13" s="47" t="s">
        <v>176</v>
      </c>
      <c r="L13" s="49">
        <f t="shared" ref="L13" si="4">+IF(OR(K13="BGA",K13="FP",K13="TH"),1,IF($K$4*B13&lt;100,5,0))</f>
        <v>1</v>
      </c>
      <c r="M13" s="48">
        <f t="shared" ref="M13" si="5">+IF(AND(K13="",$K$4*B13&gt;100),0.05,0)</f>
        <v>0</v>
      </c>
      <c r="N13" s="49">
        <f t="shared" ref="N13" si="6">+ROUNDUP($K$4*B13*M13+L13,0)</f>
        <v>1</v>
      </c>
      <c r="O13" s="42">
        <f t="shared" ref="O13" si="7">+IF(OR(LEFT(I13&amp;"",1)="C",LEFT(I13&amp;"",1)="R"),ROUNDUP($K$4*B13+N13,-1),$K$4*B13+N13)</f>
        <v>10</v>
      </c>
    </row>
    <row r="14" spans="1:15" s="2" customFormat="1" ht="13" x14ac:dyDescent="0.25">
      <c r="A14" s="13"/>
      <c r="B14" s="46">
        <v>2</v>
      </c>
      <c r="C14" s="46" t="s">
        <v>29</v>
      </c>
      <c r="D14" s="46" t="s">
        <v>47</v>
      </c>
      <c r="E14" s="47" t="s">
        <v>68</v>
      </c>
      <c r="F14" s="47" t="s">
        <v>75</v>
      </c>
      <c r="G14" s="47" t="s">
        <v>101</v>
      </c>
      <c r="H14" s="47" t="s">
        <v>121</v>
      </c>
      <c r="I14" s="47" t="s">
        <v>139</v>
      </c>
      <c r="J14" s="47" t="s">
        <v>161</v>
      </c>
      <c r="K14" s="47" t="s">
        <v>104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20</v>
      </c>
    </row>
    <row r="15" spans="1:15" s="2" customFormat="1" ht="13" x14ac:dyDescent="0.25">
      <c r="A15" s="13"/>
      <c r="B15" s="46">
        <v>6</v>
      </c>
      <c r="C15" s="46" t="s">
        <v>32</v>
      </c>
      <c r="D15" s="46" t="s">
        <v>48</v>
      </c>
      <c r="E15" s="47" t="s">
        <v>68</v>
      </c>
      <c r="F15" s="47" t="s">
        <v>76</v>
      </c>
      <c r="G15" s="47" t="s">
        <v>102</v>
      </c>
      <c r="H15" s="47" t="s">
        <v>122</v>
      </c>
      <c r="I15" s="47" t="s">
        <v>140</v>
      </c>
      <c r="J15" s="47" t="s">
        <v>163</v>
      </c>
      <c r="K15" s="47" t="s">
        <v>104</v>
      </c>
      <c r="L15" s="49">
        <f t="shared" ref="L15" si="8">+IF(OR(K15="BGA",K15="FP",K15="TH"),1,IF($K$4*B15&lt;100,5,0))</f>
        <v>5</v>
      </c>
      <c r="M15" s="48">
        <f t="shared" ref="M15" si="9">+IF(AND(K15="",$K$4*B15&gt;100),0.05,0)</f>
        <v>0</v>
      </c>
      <c r="N15" s="49">
        <f t="shared" ref="N15" si="10">+ROUNDUP($K$4*B15*M15+L15,0)</f>
        <v>5</v>
      </c>
      <c r="O15" s="42">
        <f t="shared" ref="O15" si="11">+IF(OR(LEFT(I15&amp;"",1)="C",LEFT(I15&amp;"",1)="R"),ROUNDUP($K$4*B15+N15,-1),$K$4*B15+N15)</f>
        <v>29</v>
      </c>
    </row>
    <row r="16" spans="1:15" s="2" customFormat="1" ht="13" x14ac:dyDescent="0.25">
      <c r="A16" s="13"/>
      <c r="B16" s="46">
        <v>3</v>
      </c>
      <c r="C16" s="46" t="s">
        <v>33</v>
      </c>
      <c r="D16" s="46" t="s">
        <v>49</v>
      </c>
      <c r="E16" s="47" t="s">
        <v>68</v>
      </c>
      <c r="F16" s="47" t="s">
        <v>77</v>
      </c>
      <c r="G16" s="47" t="s">
        <v>103</v>
      </c>
      <c r="H16" s="47" t="s">
        <v>123</v>
      </c>
      <c r="I16" s="47" t="s">
        <v>141</v>
      </c>
      <c r="J16" s="47" t="s">
        <v>164</v>
      </c>
      <c r="K16" s="47" t="s">
        <v>176</v>
      </c>
      <c r="L16" s="49">
        <f>+IF(OR(K16="BGA",K16="FP",K16="TH"),1,IF($K$4*B16&lt;100,5,0))</f>
        <v>1</v>
      </c>
      <c r="M16" s="48">
        <f>+IF(AND(K16="",$K$4*B16&gt;100),0.05,0)</f>
        <v>0</v>
      </c>
      <c r="N16" s="49">
        <f>+ROUNDUP($K$4*B16*M16+L16,0)</f>
        <v>1</v>
      </c>
      <c r="O16" s="42">
        <f>+IF(OR(LEFT(I16&amp;"",1)="C",LEFT(I16&amp;"",1)="R"),ROUNDUP($K$4*B16+N16,-1),$K$4*B16+N16)</f>
        <v>13</v>
      </c>
    </row>
    <row r="17" spans="1:15" s="2" customFormat="1" ht="13" x14ac:dyDescent="0.25">
      <c r="A17" s="13"/>
      <c r="B17" s="46">
        <v>1</v>
      </c>
      <c r="C17" s="46" t="s">
        <v>33</v>
      </c>
      <c r="D17" s="46" t="s">
        <v>50</v>
      </c>
      <c r="E17" s="47" t="s">
        <v>68</v>
      </c>
      <c r="F17" s="47" t="s">
        <v>78</v>
      </c>
      <c r="G17" s="47" t="s">
        <v>104</v>
      </c>
      <c r="H17" s="47" t="s">
        <v>124</v>
      </c>
      <c r="I17" s="47" t="s">
        <v>142</v>
      </c>
      <c r="J17" s="47" t="s">
        <v>165</v>
      </c>
      <c r="K17" s="47" t="s">
        <v>176</v>
      </c>
      <c r="L17" s="49">
        <f t="shared" ref="L17" si="12">+IF(OR(K17="BGA",K17="FP",K17="TH"),1,IF($K$4*B17&lt;100,5,0))</f>
        <v>1</v>
      </c>
      <c r="M17" s="48">
        <f t="shared" ref="M17" si="13">+IF(AND(K17="",$K$4*B17&gt;100),0.05,0)</f>
        <v>0</v>
      </c>
      <c r="N17" s="49">
        <f t="shared" ref="N17" si="14">+ROUNDUP($K$4*B17*M17+L17,0)</f>
        <v>1</v>
      </c>
      <c r="O17" s="42">
        <f t="shared" ref="O17" si="15">+IF(OR(LEFT(I17&amp;"",1)="C",LEFT(I17&amp;"",1)="R"),ROUNDUP($K$4*B17+N17,-1),$K$4*B17+N17)</f>
        <v>5</v>
      </c>
    </row>
    <row r="18" spans="1:15" s="2" customFormat="1" ht="30.5" x14ac:dyDescent="0.25">
      <c r="A18" s="13"/>
      <c r="B18" s="46">
        <v>1</v>
      </c>
      <c r="C18" s="46" t="s">
        <v>34</v>
      </c>
      <c r="D18" s="46" t="s">
        <v>51</v>
      </c>
      <c r="E18" s="47" t="s">
        <v>68</v>
      </c>
      <c r="F18" s="47" t="s">
        <v>79</v>
      </c>
      <c r="G18" s="47" t="s">
        <v>105</v>
      </c>
      <c r="H18" s="47" t="s">
        <v>125</v>
      </c>
      <c r="I18" s="47" t="s">
        <v>143</v>
      </c>
      <c r="J18" s="47" t="s">
        <v>166</v>
      </c>
      <c r="K18" s="47"/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9</v>
      </c>
    </row>
    <row r="19" spans="1:15" s="2" customFormat="1" ht="13" x14ac:dyDescent="0.25">
      <c r="A19" s="13"/>
      <c r="B19" s="46">
        <v>2</v>
      </c>
      <c r="C19" s="46" t="s">
        <v>35</v>
      </c>
      <c r="D19" s="46" t="s">
        <v>52</v>
      </c>
      <c r="E19" s="47" t="s">
        <v>68</v>
      </c>
      <c r="F19" s="47" t="s">
        <v>80</v>
      </c>
      <c r="G19" s="47" t="s">
        <v>106</v>
      </c>
      <c r="H19" s="47" t="s">
        <v>126</v>
      </c>
      <c r="I19" s="47" t="s">
        <v>144</v>
      </c>
      <c r="J19" s="47" t="s">
        <v>167</v>
      </c>
      <c r="K19" s="47" t="s">
        <v>104</v>
      </c>
      <c r="L19" s="49">
        <f t="shared" ref="L19" si="16">+IF(OR(K19="BGA",K19="FP",K19="TH"),1,IF($K$4*B19&lt;100,5,0))</f>
        <v>5</v>
      </c>
      <c r="M19" s="48">
        <f t="shared" ref="M19" si="17">+IF(AND(K19="",$K$4*B19&gt;100),0.05,0)</f>
        <v>0</v>
      </c>
      <c r="N19" s="49">
        <f t="shared" ref="N19" si="18">+ROUNDUP($K$4*B19*M19+L19,0)</f>
        <v>5</v>
      </c>
      <c r="O19" s="42">
        <f t="shared" ref="O19" si="19">+IF(OR(LEFT(I19&amp;"",1)="C",LEFT(I19&amp;"",1)="R"),ROUNDUP($K$4*B19+N19,-1),$K$4*B19+N19)</f>
        <v>13</v>
      </c>
    </row>
    <row r="20" spans="1:15" s="2" customFormat="1" ht="13" x14ac:dyDescent="0.25">
      <c r="A20" s="13"/>
      <c r="B20" s="46">
        <v>2</v>
      </c>
      <c r="C20" s="46" t="s">
        <v>32</v>
      </c>
      <c r="D20" s="46" t="s">
        <v>53</v>
      </c>
      <c r="E20" s="47" t="s">
        <v>68</v>
      </c>
      <c r="F20" s="47" t="s">
        <v>81</v>
      </c>
      <c r="G20" s="47" t="s">
        <v>104</v>
      </c>
      <c r="H20" s="47" t="s">
        <v>127</v>
      </c>
      <c r="I20" s="47" t="s">
        <v>145</v>
      </c>
      <c r="J20" s="47" t="s">
        <v>168</v>
      </c>
      <c r="K20" s="47" t="s">
        <v>104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13</v>
      </c>
    </row>
    <row r="21" spans="1:15" s="2" customFormat="1" ht="20.5" x14ac:dyDescent="0.25">
      <c r="A21" s="13"/>
      <c r="B21" s="46">
        <v>1</v>
      </c>
      <c r="C21" s="46" t="s">
        <v>34</v>
      </c>
      <c r="D21" s="46" t="s">
        <v>54</v>
      </c>
      <c r="E21" s="47" t="s">
        <v>68</v>
      </c>
      <c r="F21" s="47" t="s">
        <v>82</v>
      </c>
      <c r="G21" s="47" t="s">
        <v>107</v>
      </c>
      <c r="H21" s="47" t="s">
        <v>128</v>
      </c>
      <c r="I21" s="47" t="s">
        <v>146</v>
      </c>
      <c r="J21" s="47" t="s">
        <v>166</v>
      </c>
      <c r="K21" s="47"/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9</v>
      </c>
    </row>
    <row r="22" spans="1:15" s="2" customFormat="1" ht="13" x14ac:dyDescent="0.25">
      <c r="A22" s="13"/>
      <c r="B22" s="46">
        <v>13</v>
      </c>
      <c r="C22" s="46" t="s">
        <v>36</v>
      </c>
      <c r="D22" s="46">
        <v>5016</v>
      </c>
      <c r="E22" s="47" t="s">
        <v>68</v>
      </c>
      <c r="F22" s="47" t="s">
        <v>83</v>
      </c>
      <c r="G22" s="47" t="s">
        <v>108</v>
      </c>
      <c r="H22" s="47" t="s">
        <v>129</v>
      </c>
      <c r="I22" s="47" t="s">
        <v>147</v>
      </c>
      <c r="J22" s="47" t="s">
        <v>169</v>
      </c>
      <c r="K22" s="47" t="s">
        <v>104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57</v>
      </c>
    </row>
    <row r="23" spans="1:15" s="2" customFormat="1" ht="13" x14ac:dyDescent="0.25">
      <c r="A23" s="13"/>
      <c r="B23" s="46">
        <v>4</v>
      </c>
      <c r="C23" s="46" t="s">
        <v>30</v>
      </c>
      <c r="D23" s="46" t="s">
        <v>55</v>
      </c>
      <c r="E23" s="47" t="s">
        <v>69</v>
      </c>
      <c r="F23" s="47" t="s">
        <v>84</v>
      </c>
      <c r="G23" s="47" t="s">
        <v>109</v>
      </c>
      <c r="H23" s="47" t="s">
        <v>130</v>
      </c>
      <c r="I23" s="47" t="s">
        <v>148</v>
      </c>
      <c r="J23" s="47" t="s">
        <v>170</v>
      </c>
      <c r="K23" s="47" t="s">
        <v>104</v>
      </c>
      <c r="L23" s="49">
        <f t="shared" ref="L23" si="24">+IF(OR(K23="BGA",K23="FP",K23="TH"),1,IF($K$4*B23&lt;100,5,0))</f>
        <v>5</v>
      </c>
      <c r="M23" s="48">
        <f t="shared" ref="M23" si="25">+IF(AND(K23="",$K$4*B23&gt;100),0.05,0)</f>
        <v>0</v>
      </c>
      <c r="N23" s="49">
        <f t="shared" ref="N23" si="26">+ROUNDUP($K$4*B23*M23+L23,0)</f>
        <v>5</v>
      </c>
      <c r="O23" s="42">
        <f t="shared" ref="O23" si="27">+IF(OR(LEFT(I23&amp;"",1)="C",LEFT(I23&amp;"",1)="R"),ROUNDUP($K$4*B23+N23,-1),$K$4*B23+N23)</f>
        <v>30</v>
      </c>
    </row>
    <row r="24" spans="1:15" s="2" customFormat="1" ht="13" x14ac:dyDescent="0.25">
      <c r="A24" s="13"/>
      <c r="B24" s="46">
        <v>2</v>
      </c>
      <c r="C24" s="46" t="s">
        <v>37</v>
      </c>
      <c r="D24" s="46" t="s">
        <v>56</v>
      </c>
      <c r="E24" s="47" t="s">
        <v>68</v>
      </c>
      <c r="F24" s="47" t="s">
        <v>85</v>
      </c>
      <c r="G24" s="47" t="s">
        <v>110</v>
      </c>
      <c r="H24" s="47" t="s">
        <v>131</v>
      </c>
      <c r="I24" s="47" t="s">
        <v>149</v>
      </c>
      <c r="J24" s="47" t="s">
        <v>171</v>
      </c>
      <c r="K24" s="47" t="s">
        <v>104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20</v>
      </c>
    </row>
    <row r="25" spans="1:15" s="2" customFormat="1" ht="13" x14ac:dyDescent="0.25">
      <c r="A25" s="13"/>
      <c r="B25" s="46">
        <v>1</v>
      </c>
      <c r="C25" s="46" t="s">
        <v>38</v>
      </c>
      <c r="D25" s="46" t="s">
        <v>57</v>
      </c>
      <c r="E25" s="47" t="s">
        <v>68</v>
      </c>
      <c r="F25" s="47" t="s">
        <v>86</v>
      </c>
      <c r="G25" s="47" t="s">
        <v>111</v>
      </c>
      <c r="H25" s="47" t="s">
        <v>131</v>
      </c>
      <c r="I25" s="47" t="s">
        <v>150</v>
      </c>
      <c r="J25" s="47" t="s">
        <v>172</v>
      </c>
      <c r="K25" s="47"/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10</v>
      </c>
    </row>
    <row r="26" spans="1:15" s="2" customFormat="1" ht="13" x14ac:dyDescent="0.25">
      <c r="A26" s="13"/>
      <c r="B26" s="46">
        <v>3</v>
      </c>
      <c r="C26" s="46" t="s">
        <v>39</v>
      </c>
      <c r="D26" s="46" t="s">
        <v>58</v>
      </c>
      <c r="E26" s="47" t="s">
        <v>69</v>
      </c>
      <c r="F26" s="47" t="s">
        <v>87</v>
      </c>
      <c r="G26" s="47" t="s">
        <v>112</v>
      </c>
      <c r="H26" s="47" t="s">
        <v>131</v>
      </c>
      <c r="I26" s="47" t="s">
        <v>151</v>
      </c>
      <c r="J26" s="47" t="s">
        <v>172</v>
      </c>
      <c r="K26" s="47" t="s">
        <v>104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20</v>
      </c>
    </row>
    <row r="27" spans="1:15" s="2" customFormat="1" ht="13" x14ac:dyDescent="0.25">
      <c r="A27" s="13"/>
      <c r="B27" s="46">
        <v>2</v>
      </c>
      <c r="C27" s="46" t="s">
        <v>38</v>
      </c>
      <c r="D27" s="46" t="s">
        <v>59</v>
      </c>
      <c r="E27" s="47" t="s">
        <v>68</v>
      </c>
      <c r="F27" s="47" t="s">
        <v>88</v>
      </c>
      <c r="G27" s="47" t="s">
        <v>113</v>
      </c>
      <c r="H27" s="47" t="s">
        <v>131</v>
      </c>
      <c r="I27" s="47" t="s">
        <v>152</v>
      </c>
      <c r="J27" s="47" t="s">
        <v>172</v>
      </c>
      <c r="K27" s="47" t="s">
        <v>104</v>
      </c>
      <c r="L27" s="49">
        <f t="shared" ref="L27" si="32">+IF(OR(K27="BGA",K27="FP",K27="TH"),1,IF($K$4*B27&lt;100,5,0))</f>
        <v>5</v>
      </c>
      <c r="M27" s="48">
        <f t="shared" ref="M27" si="33">+IF(AND(K27="",$K$4*B27&gt;100),0.05,0)</f>
        <v>0</v>
      </c>
      <c r="N27" s="49">
        <f t="shared" ref="N27" si="34">+ROUNDUP($K$4*B27*M27+L27,0)</f>
        <v>5</v>
      </c>
      <c r="O27" s="42">
        <f t="shared" ref="O27" si="35">+IF(OR(LEFT(I27&amp;"",1)="C",LEFT(I27&amp;"",1)="R"),ROUNDUP($K$4*B27+N27,-1),$K$4*B27+N27)</f>
        <v>20</v>
      </c>
    </row>
    <row r="28" spans="1:15" s="2" customFormat="1" ht="13" x14ac:dyDescent="0.25">
      <c r="A28" s="13"/>
      <c r="B28" s="46">
        <v>1</v>
      </c>
      <c r="C28" s="46" t="s">
        <v>39</v>
      </c>
      <c r="D28" s="46" t="s">
        <v>60</v>
      </c>
      <c r="E28" s="47" t="s">
        <v>69</v>
      </c>
      <c r="F28" s="47" t="s">
        <v>89</v>
      </c>
      <c r="G28" s="47" t="s">
        <v>114</v>
      </c>
      <c r="H28" s="47" t="s">
        <v>131</v>
      </c>
      <c r="I28" s="47" t="s">
        <v>153</v>
      </c>
      <c r="J28" s="47" t="s">
        <v>172</v>
      </c>
      <c r="K28" s="47"/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10</v>
      </c>
    </row>
    <row r="29" spans="1:15" s="2" customFormat="1" ht="13" x14ac:dyDescent="0.25">
      <c r="A29" s="13"/>
      <c r="B29" s="46">
        <v>10</v>
      </c>
      <c r="C29" s="46" t="s">
        <v>40</v>
      </c>
      <c r="D29" s="46" t="s">
        <v>61</v>
      </c>
      <c r="E29" s="47" t="s">
        <v>68</v>
      </c>
      <c r="F29" s="47" t="s">
        <v>90</v>
      </c>
      <c r="G29" s="47" t="s">
        <v>115</v>
      </c>
      <c r="H29" s="47" t="s">
        <v>131</v>
      </c>
      <c r="I29" s="47" t="s">
        <v>154</v>
      </c>
      <c r="J29" s="47" t="s">
        <v>172</v>
      </c>
      <c r="K29" s="47" t="s">
        <v>104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50</v>
      </c>
    </row>
    <row r="30" spans="1:15" s="2" customFormat="1" ht="13" x14ac:dyDescent="0.25">
      <c r="A30" s="13"/>
      <c r="B30" s="46">
        <v>2</v>
      </c>
      <c r="C30" s="46" t="s">
        <v>38</v>
      </c>
      <c r="D30" s="46" t="s">
        <v>62</v>
      </c>
      <c r="E30" s="47" t="s">
        <v>68</v>
      </c>
      <c r="F30" s="47" t="s">
        <v>91</v>
      </c>
      <c r="G30" s="47" t="s">
        <v>116</v>
      </c>
      <c r="H30" s="47" t="s">
        <v>131</v>
      </c>
      <c r="I30" s="47" t="s">
        <v>155</v>
      </c>
      <c r="J30" s="47" t="s">
        <v>173</v>
      </c>
      <c r="K30" s="47" t="s">
        <v>104</v>
      </c>
      <c r="L30" s="49">
        <f>+IF(OR(K30="BGA",K30="FP",K30="TH"),1,IF($K$4*B30&lt;100,5,0))</f>
        <v>5</v>
      </c>
      <c r="M30" s="48">
        <f>+IF(AND(K30="",$K$4*B30&gt;100),0.05,0)</f>
        <v>0</v>
      </c>
      <c r="N30" s="49">
        <f>+ROUNDUP($K$4*B30*M30+L30,0)</f>
        <v>5</v>
      </c>
      <c r="O30" s="42">
        <f>+IF(OR(LEFT(I30&amp;"",1)="C",LEFT(I30&amp;"",1)="R"),ROUNDUP($K$4*B30+N30,-1),$K$4*B30+N30)</f>
        <v>20</v>
      </c>
    </row>
    <row r="31" spans="1:15" s="2" customFormat="1" ht="13" x14ac:dyDescent="0.25">
      <c r="A31" s="13"/>
      <c r="B31" s="46">
        <v>1</v>
      </c>
      <c r="C31" s="46" t="s">
        <v>38</v>
      </c>
      <c r="D31" s="46" t="s">
        <v>63</v>
      </c>
      <c r="E31" s="47" t="s">
        <v>68</v>
      </c>
      <c r="F31" s="47" t="s">
        <v>92</v>
      </c>
      <c r="G31" s="47" t="s">
        <v>117</v>
      </c>
      <c r="H31" s="47" t="s">
        <v>131</v>
      </c>
      <c r="I31" s="47" t="s">
        <v>156</v>
      </c>
      <c r="J31" s="47" t="s">
        <v>172</v>
      </c>
      <c r="K31" s="47"/>
      <c r="L31" s="49">
        <f t="shared" ref="L31" si="40">+IF(OR(K31="BGA",K31="FP",K31="TH"),1,IF($K$4*B31&lt;100,5,0))</f>
        <v>5</v>
      </c>
      <c r="M31" s="48">
        <f t="shared" ref="M31" si="41">+IF(AND(K31="",$K$4*B31&gt;100),0.05,0)</f>
        <v>0</v>
      </c>
      <c r="N31" s="49">
        <f t="shared" ref="N31" si="42">+ROUNDUP($K$4*B31*M31+L31,0)</f>
        <v>5</v>
      </c>
      <c r="O31" s="42">
        <f t="shared" ref="O31" si="43">+IF(OR(LEFT(I31&amp;"",1)="C",LEFT(I31&amp;"",1)="R"),ROUNDUP($K$4*B31+N31,-1),$K$4*B31+N31)</f>
        <v>10</v>
      </c>
    </row>
    <row r="32" spans="1:15" s="2" customFormat="1" ht="13" x14ac:dyDescent="0.25">
      <c r="A32" s="13"/>
      <c r="B32" s="46">
        <v>5</v>
      </c>
      <c r="C32" s="46" t="s">
        <v>38</v>
      </c>
      <c r="D32" s="46" t="s">
        <v>64</v>
      </c>
      <c r="E32" s="47" t="s">
        <v>68</v>
      </c>
      <c r="F32" s="47" t="s">
        <v>93</v>
      </c>
      <c r="G32" s="47" t="s">
        <v>118</v>
      </c>
      <c r="H32" s="47" t="s">
        <v>131</v>
      </c>
      <c r="I32" s="47" t="s">
        <v>157</v>
      </c>
      <c r="J32" s="47" t="s">
        <v>172</v>
      </c>
      <c r="K32" s="47" t="s">
        <v>104</v>
      </c>
      <c r="L32" s="49">
        <f>+IF(OR(K32="BGA",K32="FP",K32="TH"),1,IF($K$4*B32&lt;100,5,0))</f>
        <v>5</v>
      </c>
      <c r="M32" s="48">
        <f>+IF(AND(K32="",$K$4*B32&gt;100),0.05,0)</f>
        <v>0</v>
      </c>
      <c r="N32" s="49">
        <f>+ROUNDUP($K$4*B32*M32+L32,0)</f>
        <v>5</v>
      </c>
      <c r="O32" s="42">
        <f>+IF(OR(LEFT(I32&amp;"",1)="C",LEFT(I32&amp;"",1)="R"),ROUNDUP($K$4*B32+N32,-1),$K$4*B32+N32)</f>
        <v>30</v>
      </c>
    </row>
    <row r="33" spans="1:15" s="2" customFormat="1" ht="13" x14ac:dyDescent="0.25">
      <c r="A33" s="13"/>
      <c r="B33" s="46">
        <v>1</v>
      </c>
      <c r="C33" s="46" t="s">
        <v>41</v>
      </c>
      <c r="D33" s="46" t="s">
        <v>65</v>
      </c>
      <c r="E33" s="47" t="s">
        <v>69</v>
      </c>
      <c r="F33" s="47" t="s">
        <v>94</v>
      </c>
      <c r="G33" s="47" t="s">
        <v>65</v>
      </c>
      <c r="H33" s="47" t="s">
        <v>132</v>
      </c>
      <c r="I33" s="47" t="s">
        <v>158</v>
      </c>
      <c r="J33" s="47" t="s">
        <v>174</v>
      </c>
      <c r="K33" s="47"/>
      <c r="L33" s="49">
        <f t="shared" ref="L33" si="44">+IF(OR(K33="BGA",K33="FP",K33="TH"),1,IF($K$4*B33&lt;100,5,0))</f>
        <v>5</v>
      </c>
      <c r="M33" s="48">
        <f t="shared" ref="M33" si="45">+IF(AND(K33="",$K$4*B33&gt;100),0.05,0)</f>
        <v>0</v>
      </c>
      <c r="N33" s="49">
        <f t="shared" ref="N33" si="46">+ROUNDUP($K$4*B33*M33+L33,0)</f>
        <v>5</v>
      </c>
      <c r="O33" s="42">
        <f t="shared" ref="O33" si="47">+IF(OR(LEFT(I33&amp;"",1)="C",LEFT(I33&amp;"",1)="R"),ROUNDUP($K$4*B33+N33,-1),$K$4*B33+N33)</f>
        <v>9</v>
      </c>
    </row>
    <row r="34" spans="1:15" x14ac:dyDescent="0.25">
      <c r="A34" s="13"/>
      <c r="B34" s="46">
        <v>3</v>
      </c>
      <c r="C34" s="46" t="s">
        <v>41</v>
      </c>
      <c r="D34" s="46" t="s">
        <v>66</v>
      </c>
      <c r="E34" s="47" t="s">
        <v>68</v>
      </c>
      <c r="F34" s="47" t="s">
        <v>95</v>
      </c>
      <c r="G34" s="47" t="s">
        <v>119</v>
      </c>
      <c r="H34" s="47" t="s">
        <v>133</v>
      </c>
      <c r="I34" s="47" t="s">
        <v>159</v>
      </c>
      <c r="J34" s="47" t="s">
        <v>174</v>
      </c>
      <c r="K34" s="47" t="s">
        <v>104</v>
      </c>
      <c r="L34" s="49">
        <f>+IF(OR(K34="BGA",K34="FP",K34="TH"),1,IF($K$4*B34&lt;100,5,0))</f>
        <v>5</v>
      </c>
      <c r="M34" s="48">
        <f>+IF(AND(K34="",$K$4*B34&gt;100),0.05,0)</f>
        <v>0</v>
      </c>
      <c r="N34" s="49">
        <f>+ROUNDUP($K$4*B34*M34+L34,0)</f>
        <v>5</v>
      </c>
      <c r="O34" s="42">
        <f>+IF(OR(LEFT(I34&amp;"",1)="C",LEFT(I34&amp;"",1)="R"),ROUNDUP($K$4*B34+N34,-1),$K$4*B34+N34)</f>
        <v>17</v>
      </c>
    </row>
    <row r="35" spans="1:15" x14ac:dyDescent="0.25">
      <c r="A35" s="14"/>
      <c r="B35" s="43">
        <f>SUM(B10:B34)</f>
        <v>72</v>
      </c>
      <c r="C35" s="50"/>
      <c r="D35" s="50"/>
      <c r="E35" s="44" t="s">
        <v>9</v>
      </c>
      <c r="F35" s="44"/>
      <c r="G35" s="44"/>
      <c r="H35" s="44"/>
      <c r="I35" s="45"/>
      <c r="J35" s="45"/>
      <c r="K35" s="44"/>
      <c r="L35" s="45"/>
      <c r="M35" s="45"/>
      <c r="N35" s="45"/>
      <c r="O35" s="45"/>
    </row>
    <row r="36" spans="1:15" x14ac:dyDescent="0.25">
      <c r="B36" s="1"/>
      <c r="C36" s="1"/>
      <c r="D36" s="1"/>
      <c r="E36" s="1"/>
    </row>
    <row r="37" spans="1:15" x14ac:dyDescent="0.25">
      <c r="B37" s="1"/>
      <c r="C37" s="1"/>
      <c r="D37" s="1"/>
      <c r="E37" s="1"/>
    </row>
    <row r="38" spans="1:15" x14ac:dyDescent="0.25">
      <c r="B38" s="1"/>
      <c r="C38" s="1"/>
      <c r="D38" s="1"/>
      <c r="E38" s="1"/>
    </row>
    <row r="39" spans="1:15" ht="17.5" x14ac:dyDescent="0.25">
      <c r="B39" s="1"/>
      <c r="C39" s="1"/>
      <c r="D39" s="1"/>
      <c r="E39" s="61" t="s">
        <v>8</v>
      </c>
      <c r="F39" s="62"/>
      <c r="G39" s="63"/>
      <c r="H39" s="20"/>
      <c r="I39" s="21"/>
    </row>
    <row r="40" spans="1:15" x14ac:dyDescent="0.25">
      <c r="E40" s="33" t="s">
        <v>3</v>
      </c>
      <c r="F40" s="34"/>
      <c r="G40" s="35">
        <f>COUNT(B10:B34)</f>
        <v>25</v>
      </c>
    </row>
    <row r="41" spans="1:15" x14ac:dyDescent="0.25">
      <c r="E41" s="16" t="s">
        <v>4</v>
      </c>
      <c r="F41" s="30"/>
      <c r="G41" s="28">
        <f>SUMIF($K$10:$K$34, "", $B$10:$B$34)</f>
        <v>66</v>
      </c>
    </row>
    <row r="42" spans="1:15" x14ac:dyDescent="0.25">
      <c r="E42" s="33" t="s">
        <v>5</v>
      </c>
      <c r="F42" s="34"/>
      <c r="G42" s="36">
        <f>SUMIF($K$10:$K$34, "TH", $B$10:$B$34)</f>
        <v>6</v>
      </c>
    </row>
    <row r="43" spans="1:15" x14ac:dyDescent="0.25">
      <c r="E43" s="16" t="s">
        <v>6</v>
      </c>
      <c r="F43" s="30"/>
      <c r="G43" s="28">
        <f>SUMIF($K$10:$K$34, "FP", $B$10:$B$34)</f>
        <v>0</v>
      </c>
    </row>
    <row r="44" spans="1:15" x14ac:dyDescent="0.25">
      <c r="E44" s="33" t="s">
        <v>7</v>
      </c>
      <c r="F44" s="34"/>
      <c r="G44" s="36">
        <f>SUMIF($K$10:$K$34, "BGA", $B$10:$B$34)</f>
        <v>0</v>
      </c>
    </row>
    <row r="45" spans="1:15" x14ac:dyDescent="0.25">
      <c r="E45" s="27" t="s">
        <v>16</v>
      </c>
      <c r="F45" s="31"/>
      <c r="G45" s="29">
        <f>SUMIF($K$10:$K$34, "M", $B$10:$B$34)</f>
        <v>0</v>
      </c>
    </row>
  </sheetData>
  <mergeCells count="3">
    <mergeCell ref="I4:J4"/>
    <mergeCell ref="G8:H8"/>
    <mergeCell ref="E39:G39"/>
  </mergeCells>
  <phoneticPr fontId="0" type="noConversion"/>
  <conditionalFormatting sqref="B10:N34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2025-07-03T17:47:25Z</dcterms:modified>
</cp:coreProperties>
</file>